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0"/>
  </bookViews>
  <sheets>
    <sheet name="分析藍本摘要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<sst xmlns="http://schemas.openxmlformats.org/spreadsheetml/2006/main" count="137" uniqueCount="75">
  <si>
    <t>CONSTANTS</t>
  </si>
  <si>
    <t>BASE HOURLY WAGE</t>
  </si>
  <si>
    <t>BASE COFFEE SELLING PRICE</t>
  </si>
  <si>
    <t>MIN CASH RQRD AT START OF YR</t>
  </si>
  <si>
    <t>INPUTS</t>
  </si>
  <si>
    <t>NA</t>
  </si>
  <si>
    <t>CALCULATIONS</t>
  </si>
  <si>
    <t>NUMBER OF BUSINESS DAYS</t>
  </si>
  <si>
    <t>NUMBER OF CUPS SOLD/DAY</t>
  </si>
  <si>
    <t>AVG SELLING PRICE/CUP</t>
  </si>
  <si>
    <t xml:space="preserve">AVG SELLING PRICE/CAKE </t>
  </si>
  <si>
    <t># OF CAKES (ETC)/DAY</t>
  </si>
  <si>
    <t>COST OF SALES PER CUP</t>
  </si>
  <si>
    <t>COST OF SALES PER CAKE</t>
  </si>
  <si>
    <t>MARKET SHARE FACTOR</t>
  </si>
  <si>
    <t>NET INCOME FOR YEAR</t>
  </si>
  <si>
    <t>CASH AT END OF YEAR</t>
  </si>
  <si>
    <t>BANK DEBT AT END OF YEAR</t>
  </si>
  <si>
    <t>TOTAL REVENUE (SALES)</t>
  </si>
  <si>
    <t>PRE-INTEREST EXPENSE MARGIN</t>
  </si>
  <si>
    <t>INTEREST EXPENSE</t>
  </si>
  <si>
    <t>TAX EXPENSE</t>
  </si>
  <si>
    <t>NET INCOME</t>
  </si>
  <si>
    <t>NUMBER OF HOURS OPEN/DAY</t>
  </si>
  <si>
    <t>TOTAL MARKET IN TOWN (CUPS/DAY)</t>
  </si>
  <si>
    <t>COST OF SALARIES/DAY</t>
  </si>
  <si>
    <t>RENT EXPENSE -- FIXED PORTION/YR</t>
  </si>
  <si>
    <t>CITY BUSINESS LISCENSE/YR</t>
  </si>
  <si>
    <t>THE CUP O' JOE COFFEE HOUSE DECISION</t>
  </si>
  <si>
    <t>SUMMARY OF KEY RESULTS</t>
  </si>
  <si>
    <r>
      <t xml:space="preserve">INCOME STATEMENT AND 
</t>
    </r>
    <r>
      <rPr>
        <b/>
        <u val="single"/>
        <sz val="10"/>
        <rFont val="Arial"/>
        <family val="2"/>
      </rPr>
      <t>CASH FLOW STATEMENT</t>
    </r>
  </si>
  <si>
    <t>DEBT OWED</t>
  </si>
  <si>
    <t>TAX RATE EXPECTED</t>
  </si>
  <si>
    <t>INTEREST RATE FOR YEAR</t>
  </si>
  <si>
    <t>NUMBER OF EMPLOYEES</t>
  </si>
  <si>
    <t>NUMBER OF PEOPLE IN TOWN</t>
  </si>
  <si>
    <t>1999</t>
  </si>
  <si>
    <t>NUMBER OF COFFEE SHOPS
IN TOWN (INCLUDE YOURS) = N</t>
  </si>
  <si>
    <t>BEGINNING OFYEAR CASH ON HAND</t>
  </si>
  <si>
    <t>PRE-TAX PROFIT MARGIN</t>
  </si>
  <si>
    <t>TOTAL COSTS AND EXPENSES</t>
  </si>
  <si>
    <t>COSTS AND EXPENSES:</t>
  </si>
  <si>
    <t xml:space="preserve">   COST OF SALES -- COFFEE</t>
  </si>
  <si>
    <t xml:space="preserve">   COST OF SALES -- CAKES, ETC.</t>
  </si>
  <si>
    <t xml:space="preserve">   COST OF SALARIES</t>
  </si>
  <si>
    <t xml:space="preserve">   RENT EXPENSE</t>
  </si>
  <si>
    <t xml:space="preserve">   ADVERTISING EXPENSE</t>
  </si>
  <si>
    <t xml:space="preserve">   BUSINESS LISCENSE EXPENSE</t>
  </si>
  <si>
    <t>REVENUE (SALES):</t>
  </si>
  <si>
    <t xml:space="preserve">   COFFEE</t>
  </si>
  <si>
    <t xml:space="preserve">   CAKES, ETC.</t>
  </si>
  <si>
    <t>NET CASH POSITION (NCP) BEFORE
BORROWINGS AND REPAYMENTS OF
DEBT (BEG CASH PLUS NET INCOME)</t>
  </si>
  <si>
    <t>ADD: BORROWINGS FROM BANK</t>
  </si>
  <si>
    <t>LESS: REPAYMENTS TO BANK</t>
  </si>
  <si>
    <t>EQUALS: END OF YEAR CASH ON HAND</t>
  </si>
  <si>
    <t>OWED TO BANK AT BEGINNING  OF YEAR</t>
  </si>
  <si>
    <t>ADD: BORROWED FROM BANK</t>
  </si>
  <si>
    <t>EQUALS: OWED TO BANK AT END OF YEAR</t>
  </si>
  <si>
    <t>HI</t>
  </si>
  <si>
    <t>MED</t>
  </si>
  <si>
    <t>LOW</t>
  </si>
  <si>
    <t>GRAD-1</t>
  </si>
  <si>
    <t>GRAD-2</t>
  </si>
  <si>
    <t>GRAD-3</t>
  </si>
  <si>
    <t>分析藍本摘要</t>
  </si>
  <si>
    <t>備註: 現用值欄位是在建立分析藍本</t>
  </si>
  <si>
    <t>摘要時所使用變數儲存格的值。</t>
  </si>
  <si>
    <t>每組變數儲存格均以灰網顯示。</t>
  </si>
  <si>
    <r>
      <t xml:space="preserve">Created by College of Business&amp;Economics on 5/1/99
</t>
    </r>
    <r>
      <rPr>
        <sz val="10"/>
        <rFont val="Arial"/>
        <family val="2"/>
      </rPr>
      <t>修改者 Evan Cheung 於 21/4/2008</t>
    </r>
  </si>
  <si>
    <t>ADVERTISING LEVEL (1 = HI;
2 = MED; 3 = LOW) = A</t>
  </si>
  <si>
    <t>變數儲存格:</t>
  </si>
  <si>
    <t>目標儲存格:</t>
  </si>
  <si>
    <t>Advertising Level at Year 2000</t>
  </si>
  <si>
    <t>Advertising Level at Year 2001</t>
  </si>
  <si>
    <t>Advertising Level at Year 2002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</si>
</sst>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;_退"/>
    <numFmt numFmtId="183" formatCode="0;_쐀"/>
    <numFmt numFmtId="184" formatCode="0.0;_쐀"/>
    <numFmt numFmtId="185" formatCode="0.0_ "/>
    <numFmt numFmtId="186" formatCode="0.00_ "/>
    <numFmt numFmtId="187" formatCode="0_ "/>
  </numFmts>
  <fonts count="45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9"/>
      <name val="細明體"/>
      <family val="3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35" borderId="13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left"/>
    </xf>
    <xf numFmtId="0" fontId="8" fillId="36" borderId="14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0" xfId="0" applyFont="1" applyFill="1" applyAlignment="1">
      <alignment wrapText="1"/>
    </xf>
    <xf numFmtId="187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186" fontId="2" fillId="0" borderId="0" xfId="0" applyNumberFormat="1" applyFont="1" applyFill="1" applyAlignment="1" quotePrefix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 quotePrefix="1">
      <alignment horizontal="center"/>
    </xf>
    <xf numFmtId="186" fontId="2" fillId="0" borderId="0" xfId="0" applyNumberFormat="1" applyFont="1" applyFill="1" applyAlignment="1" quotePrefix="1">
      <alignment horizontal="center"/>
    </xf>
    <xf numFmtId="186" fontId="2" fillId="0" borderId="0" xfId="0" applyNumberFormat="1" applyFont="1" applyFill="1" applyAlignment="1">
      <alignment horizontal="center"/>
    </xf>
    <xf numFmtId="187" fontId="2" fillId="0" borderId="0" xfId="0" applyNumberFormat="1" applyFont="1" applyFill="1" applyAlignment="1" quotePrefix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187" fontId="0" fillId="0" borderId="0" xfId="0" applyNumberFormat="1" applyFill="1" applyBorder="1" applyAlignment="1">
      <alignment/>
    </xf>
    <xf numFmtId="187" fontId="0" fillId="0" borderId="14" xfId="0" applyNumberForma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2002 Net Income, Cash and Bank Debt Forecast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55"/>
          <c:w val="0.6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'分析藍本摘要'!$C$10</c:f>
              <c:strCache>
                <c:ptCount val="1"/>
                <c:pt idx="0">
                  <c:v>NET INCOME FOR YEAR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'分析藍本摘要'!$D$3:$I$3</c:f>
              <c:strCache/>
            </c:strRef>
          </c:cat>
          <c:val>
            <c:numRef>
              <c:f>'分析藍本摘要'!$D$10:$I$10</c:f>
              <c:numCache/>
            </c:numRef>
          </c:val>
        </c:ser>
        <c:ser>
          <c:idx val="1"/>
          <c:order val="1"/>
          <c:tx>
            <c:strRef>
              <c:f>'分析藍本摘要'!$C$11</c:f>
              <c:strCache>
                <c:ptCount val="1"/>
                <c:pt idx="0">
                  <c:v>CASH AT END OF YEAR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'分析藍本摘要'!$D$3:$I$3</c:f>
              <c:strCache/>
            </c:strRef>
          </c:cat>
          <c:val>
            <c:numRef>
              <c:f>'分析藍本摘要'!$D$11:$I$11</c:f>
              <c:numCache/>
            </c:numRef>
          </c:val>
        </c:ser>
        <c:ser>
          <c:idx val="2"/>
          <c:order val="2"/>
          <c:tx>
            <c:strRef>
              <c:f>'分析藍本摘要'!$C$12</c:f>
              <c:strCache>
                <c:ptCount val="1"/>
                <c:pt idx="0">
                  <c:v>BANK DEBT AT END OF YEAR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'分析藍本摘要'!$D$3:$I$3</c:f>
              <c:strCache/>
            </c:strRef>
          </c:cat>
          <c:val>
            <c:numRef>
              <c:f>'分析藍本摘要'!$D$12:$I$12</c:f>
              <c:numCache/>
            </c:numRef>
          </c:val>
        </c:ser>
        <c:axId val="50909029"/>
        <c:axId val="55528078"/>
      </c:barChart>
      <c:catAx>
        <c:axId val="509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Advartising Level Scenario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4825"/>
          <c:w val="0.274"/>
          <c:h val="0.1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133350</xdr:rowOff>
    </xdr:from>
    <xdr:to>
      <xdr:col>8</xdr:col>
      <xdr:colOff>723900</xdr:colOff>
      <xdr:row>39</xdr:row>
      <xdr:rowOff>38100</xdr:rowOff>
    </xdr:to>
    <xdr:graphicFrame>
      <xdr:nvGraphicFramePr>
        <xdr:cNvPr id="1" name="圖表 1"/>
        <xdr:cNvGraphicFramePr/>
      </xdr:nvGraphicFramePr>
      <xdr:xfrm>
        <a:off x="628650" y="2257425"/>
        <a:ext cx="73533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I15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 outlineLevelRow="1" outlineLevelCol="1"/>
  <cols>
    <col min="3" max="3" width="32.7109375" style="0" customWidth="1"/>
    <col min="4" max="9" width="11.57421875" style="0" bestFit="1" customWidth="1" outlineLevel="1"/>
  </cols>
  <sheetData>
    <row r="1" ht="13.5" thickBot="1"/>
    <row r="2" spans="2:9" ht="12.75">
      <c r="B2" s="10" t="s">
        <v>64</v>
      </c>
      <c r="C2" s="10"/>
      <c r="D2" s="2"/>
      <c r="E2" s="2"/>
      <c r="F2" s="2"/>
      <c r="G2" s="2"/>
      <c r="H2" s="2"/>
      <c r="I2" s="2"/>
    </row>
    <row r="3" spans="2:9" ht="12.75" collapsed="1">
      <c r="B3" s="9"/>
      <c r="C3" s="9"/>
      <c r="D3" s="3" t="s">
        <v>58</v>
      </c>
      <c r="E3" s="3" t="s">
        <v>59</v>
      </c>
      <c r="F3" s="3" t="s">
        <v>60</v>
      </c>
      <c r="G3" s="3" t="s">
        <v>61</v>
      </c>
      <c r="H3" s="3" t="s">
        <v>62</v>
      </c>
      <c r="I3" s="3" t="s">
        <v>63</v>
      </c>
    </row>
    <row r="4" spans="2:9" ht="102" hidden="1" outlineLevel="1">
      <c r="B4" s="11"/>
      <c r="C4" s="11"/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5" t="s">
        <v>68</v>
      </c>
    </row>
    <row r="5" spans="2:9" ht="12.75">
      <c r="B5" s="12" t="s">
        <v>70</v>
      </c>
      <c r="C5" s="12"/>
      <c r="D5" s="1"/>
      <c r="E5" s="1"/>
      <c r="F5" s="1"/>
      <c r="G5" s="1"/>
      <c r="H5" s="1"/>
      <c r="I5" s="1"/>
    </row>
    <row r="6" spans="2:9" ht="12.75" outlineLevel="1">
      <c r="B6" s="11"/>
      <c r="C6" s="11" t="s">
        <v>72</v>
      </c>
      <c r="D6" s="4">
        <v>1</v>
      </c>
      <c r="E6" s="4">
        <v>2</v>
      </c>
      <c r="F6" s="4">
        <v>3</v>
      </c>
      <c r="G6" s="4">
        <v>3</v>
      </c>
      <c r="H6" s="4">
        <v>3</v>
      </c>
      <c r="I6" s="4">
        <v>3</v>
      </c>
    </row>
    <row r="7" spans="2:9" ht="12.75" outlineLevel="1">
      <c r="B7" s="11"/>
      <c r="C7" s="11" t="s">
        <v>73</v>
      </c>
      <c r="D7" s="4">
        <v>1</v>
      </c>
      <c r="E7" s="4">
        <v>2</v>
      </c>
      <c r="F7" s="4">
        <v>3</v>
      </c>
      <c r="G7" s="4">
        <v>2</v>
      </c>
      <c r="H7" s="4">
        <v>2</v>
      </c>
      <c r="I7" s="4">
        <v>1</v>
      </c>
    </row>
    <row r="8" spans="2:9" ht="12.75" outlineLevel="1">
      <c r="B8" s="11"/>
      <c r="C8" s="11" t="s">
        <v>74</v>
      </c>
      <c r="D8" s="4">
        <v>1</v>
      </c>
      <c r="E8" s="4">
        <v>2</v>
      </c>
      <c r="F8" s="4">
        <v>3</v>
      </c>
      <c r="G8" s="4">
        <v>1</v>
      </c>
      <c r="H8" s="4">
        <v>2</v>
      </c>
      <c r="I8" s="4">
        <v>1</v>
      </c>
    </row>
    <row r="9" spans="2:9" ht="12.75">
      <c r="B9" s="12" t="s">
        <v>71</v>
      </c>
      <c r="C9" s="12"/>
      <c r="D9" s="1"/>
      <c r="E9" s="1"/>
      <c r="F9" s="1"/>
      <c r="G9" s="1"/>
      <c r="H9" s="1"/>
      <c r="I9" s="1"/>
    </row>
    <row r="10" spans="2:9" ht="12.75" outlineLevel="1">
      <c r="B10" s="11"/>
      <c r="C10" s="6" t="s">
        <v>15</v>
      </c>
      <c r="D10" s="38">
        <v>12466</v>
      </c>
      <c r="E10" s="38">
        <v>-62565</v>
      </c>
      <c r="F10" s="38">
        <v>-101696</v>
      </c>
      <c r="G10" s="38">
        <v>12466</v>
      </c>
      <c r="H10" s="38">
        <v>-62565</v>
      </c>
      <c r="I10" s="38">
        <v>12466</v>
      </c>
    </row>
    <row r="11" spans="2:9" ht="12.75" outlineLevel="1">
      <c r="B11" s="11"/>
      <c r="C11" s="7" t="s">
        <v>16</v>
      </c>
      <c r="D11" s="38">
        <v>193595</v>
      </c>
      <c r="E11" s="38">
        <v>10000</v>
      </c>
      <c r="F11" s="38">
        <v>10000</v>
      </c>
      <c r="G11" s="38">
        <v>23844</v>
      </c>
      <c r="H11" s="38">
        <v>10000</v>
      </c>
      <c r="I11" s="38">
        <v>87780</v>
      </c>
    </row>
    <row r="12" spans="2:9" ht="13.5" outlineLevel="1" thickBot="1">
      <c r="B12" s="13"/>
      <c r="C12" s="8" t="s">
        <v>17</v>
      </c>
      <c r="D12" s="39">
        <v>0</v>
      </c>
      <c r="E12" s="39">
        <v>28215</v>
      </c>
      <c r="F12" s="39">
        <v>137162</v>
      </c>
      <c r="G12" s="39">
        <v>0</v>
      </c>
      <c r="H12" s="39">
        <v>61187</v>
      </c>
      <c r="I12" s="39">
        <v>0</v>
      </c>
    </row>
    <row r="13" ht="12.75">
      <c r="B13" t="s">
        <v>65</v>
      </c>
    </row>
    <row r="14" ht="12.75">
      <c r="B14" t="s">
        <v>66</v>
      </c>
    </row>
    <row r="15" ht="12.75">
      <c r="B15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0.8515625" style="15" customWidth="1"/>
    <col min="2" max="2" width="17.00390625" style="15" customWidth="1"/>
    <col min="3" max="3" width="19.140625" style="15" customWidth="1"/>
    <col min="4" max="4" width="17.57421875" style="15" customWidth="1"/>
    <col min="5" max="5" width="17.140625" style="15" customWidth="1"/>
    <col min="6" max="16384" width="9.140625" style="15" customWidth="1"/>
  </cols>
  <sheetData>
    <row r="1" ht="12.75">
      <c r="A1" s="14" t="s">
        <v>28</v>
      </c>
    </row>
    <row r="3" spans="1:5" ht="12.75">
      <c r="A3" s="14" t="s">
        <v>0</v>
      </c>
      <c r="B3" s="16" t="s">
        <v>36</v>
      </c>
      <c r="C3" s="16">
        <v>2000</v>
      </c>
      <c r="D3" s="17">
        <v>2001</v>
      </c>
      <c r="E3" s="17">
        <v>2002</v>
      </c>
    </row>
    <row r="4" spans="1:5" ht="12.75">
      <c r="A4" s="15" t="s">
        <v>32</v>
      </c>
      <c r="B4" s="18" t="s">
        <v>5</v>
      </c>
      <c r="C4" s="15">
        <v>0.31</v>
      </c>
      <c r="D4" s="15">
        <v>0.32</v>
      </c>
      <c r="E4" s="15">
        <v>0.33</v>
      </c>
    </row>
    <row r="5" spans="1:5" ht="12.75">
      <c r="A5" s="15" t="s">
        <v>33</v>
      </c>
      <c r="B5" s="18" t="s">
        <v>5</v>
      </c>
      <c r="C5" s="15">
        <v>0.1</v>
      </c>
      <c r="D5" s="15">
        <v>0.1</v>
      </c>
      <c r="E5" s="15">
        <v>0.1</v>
      </c>
    </row>
    <row r="6" spans="1:5" ht="12.75">
      <c r="A6" s="15" t="s">
        <v>34</v>
      </c>
      <c r="B6" s="18" t="s">
        <v>5</v>
      </c>
      <c r="C6" s="15">
        <v>2</v>
      </c>
      <c r="D6" s="15">
        <v>2</v>
      </c>
      <c r="E6" s="15">
        <v>2</v>
      </c>
    </row>
    <row r="7" spans="1:5" ht="12.75">
      <c r="A7" s="15" t="s">
        <v>1</v>
      </c>
      <c r="B7" s="18" t="s">
        <v>5</v>
      </c>
      <c r="C7" s="15">
        <v>6</v>
      </c>
      <c r="D7" s="15">
        <v>6.5</v>
      </c>
      <c r="E7" s="15">
        <v>7</v>
      </c>
    </row>
    <row r="8" spans="1:5" ht="12.75">
      <c r="A8" s="15" t="s">
        <v>35</v>
      </c>
      <c r="B8" s="18" t="s">
        <v>5</v>
      </c>
      <c r="C8" s="15">
        <v>13000</v>
      </c>
      <c r="D8" s="15">
        <v>13500</v>
      </c>
      <c r="E8" s="15">
        <v>14000</v>
      </c>
    </row>
    <row r="9" spans="1:5" ht="12.75">
      <c r="A9" s="15" t="s">
        <v>2</v>
      </c>
      <c r="B9" s="18" t="s">
        <v>5</v>
      </c>
      <c r="C9" s="15">
        <v>2</v>
      </c>
      <c r="D9" s="15">
        <v>2.1</v>
      </c>
      <c r="E9" s="15">
        <v>2.2</v>
      </c>
    </row>
    <row r="10" spans="1:5" ht="12.75">
      <c r="A10" s="15" t="s">
        <v>3</v>
      </c>
      <c r="B10" s="18" t="s">
        <v>5</v>
      </c>
      <c r="C10" s="15">
        <v>10000</v>
      </c>
      <c r="D10" s="15">
        <v>10000</v>
      </c>
      <c r="E10" s="15">
        <v>10000</v>
      </c>
    </row>
    <row r="11" spans="1:5" ht="12.75">
      <c r="A11" s="15" t="s">
        <v>27</v>
      </c>
      <c r="B11" s="18" t="s">
        <v>5</v>
      </c>
      <c r="C11" s="15">
        <v>1000</v>
      </c>
      <c r="D11" s="15">
        <v>1100</v>
      </c>
      <c r="E11" s="15">
        <v>1200</v>
      </c>
    </row>
    <row r="12" spans="1:5" ht="12.75">
      <c r="A12" s="15" t="s">
        <v>7</v>
      </c>
      <c r="B12" s="18" t="s">
        <v>5</v>
      </c>
      <c r="C12" s="15">
        <v>300</v>
      </c>
      <c r="D12" s="15">
        <v>300</v>
      </c>
      <c r="E12" s="15">
        <v>300</v>
      </c>
    </row>
    <row r="13" spans="1:5" ht="12.75">
      <c r="A13" s="15" t="s">
        <v>26</v>
      </c>
      <c r="B13" s="18" t="s">
        <v>5</v>
      </c>
      <c r="C13" s="15">
        <v>12000</v>
      </c>
      <c r="D13" s="15">
        <v>14400</v>
      </c>
      <c r="E13" s="15">
        <v>16800</v>
      </c>
    </row>
    <row r="14" spans="1:5" ht="12.75">
      <c r="A14" s="15" t="s">
        <v>14</v>
      </c>
      <c r="B14" s="18" t="s">
        <v>5</v>
      </c>
      <c r="C14" s="15">
        <v>0.07</v>
      </c>
      <c r="D14" s="15">
        <v>0.073</v>
      </c>
      <c r="E14" s="15">
        <v>0.077</v>
      </c>
    </row>
    <row r="15" spans="1:5" ht="12.75">
      <c r="A15" s="15" t="s">
        <v>23</v>
      </c>
      <c r="B15" s="18" t="s">
        <v>5</v>
      </c>
      <c r="C15" s="15">
        <v>10</v>
      </c>
      <c r="D15" s="15">
        <v>10</v>
      </c>
      <c r="E15" s="15">
        <v>10</v>
      </c>
    </row>
    <row r="17" spans="1:5" ht="13.5" thickBot="1">
      <c r="A17" s="14" t="s">
        <v>4</v>
      </c>
      <c r="B17" s="16" t="s">
        <v>36</v>
      </c>
      <c r="C17" s="16">
        <v>2000</v>
      </c>
      <c r="D17" s="17">
        <v>2001</v>
      </c>
      <c r="E17" s="17">
        <v>2002</v>
      </c>
    </row>
    <row r="18" spans="1:5" ht="26.25" thickTop="1">
      <c r="A18" s="19" t="s">
        <v>37</v>
      </c>
      <c r="B18" s="18" t="s">
        <v>5</v>
      </c>
      <c r="C18" s="20">
        <v>1</v>
      </c>
      <c r="D18" s="21">
        <v>2</v>
      </c>
      <c r="E18" s="22">
        <v>3</v>
      </c>
    </row>
    <row r="19" spans="1:5" ht="26.25" thickBot="1">
      <c r="A19" s="19" t="s">
        <v>69</v>
      </c>
      <c r="B19" s="18" t="s">
        <v>5</v>
      </c>
      <c r="C19" s="23">
        <v>3</v>
      </c>
      <c r="D19" s="24">
        <v>1</v>
      </c>
      <c r="E19" s="25">
        <v>1</v>
      </c>
    </row>
    <row r="20" spans="1:2" ht="13.5" thickTop="1">
      <c r="A20" s="19"/>
      <c r="B20" s="18"/>
    </row>
    <row r="21" spans="1:5" ht="12.75">
      <c r="A21" s="26" t="s">
        <v>29</v>
      </c>
      <c r="B21" s="16" t="s">
        <v>36</v>
      </c>
      <c r="C21" s="16">
        <v>2000</v>
      </c>
      <c r="D21" s="17">
        <v>2001</v>
      </c>
      <c r="E21" s="17">
        <v>2002</v>
      </c>
    </row>
    <row r="22" spans="1:5" ht="12.75">
      <c r="A22" s="19" t="s">
        <v>15</v>
      </c>
      <c r="B22" s="18" t="s">
        <v>5</v>
      </c>
      <c r="C22" s="27">
        <f>C55</f>
        <v>23336</v>
      </c>
      <c r="D22" s="27">
        <f>D55</f>
        <v>41978</v>
      </c>
      <c r="E22" s="27">
        <f>E55</f>
        <v>12466</v>
      </c>
    </row>
    <row r="23" spans="1:5" ht="12.75">
      <c r="A23" s="19" t="s">
        <v>16</v>
      </c>
      <c r="B23" s="18" t="s">
        <v>5</v>
      </c>
      <c r="C23" s="27">
        <f>C60</f>
        <v>33336</v>
      </c>
      <c r="D23" s="27">
        <f>D60</f>
        <v>75314</v>
      </c>
      <c r="E23" s="27">
        <f>E60</f>
        <v>87780</v>
      </c>
    </row>
    <row r="24" spans="1:5" ht="12.75">
      <c r="A24" s="19" t="s">
        <v>17</v>
      </c>
      <c r="B24" s="18" t="s">
        <v>5</v>
      </c>
      <c r="C24" s="27">
        <f>C66</f>
        <v>0</v>
      </c>
      <c r="D24" s="27">
        <f>D66</f>
        <v>0</v>
      </c>
      <c r="E24" s="27">
        <f>E66</f>
        <v>0</v>
      </c>
    </row>
    <row r="25" spans="3:5" ht="12.75">
      <c r="C25" s="28"/>
      <c r="D25" s="28"/>
      <c r="E25" s="28"/>
    </row>
    <row r="26" spans="1:5" ht="12.75">
      <c r="A26" s="14" t="s">
        <v>6</v>
      </c>
      <c r="B26" s="16" t="s">
        <v>36</v>
      </c>
      <c r="C26" s="29">
        <v>2000</v>
      </c>
      <c r="D26" s="30">
        <v>2001</v>
      </c>
      <c r="E26" s="30">
        <v>2002</v>
      </c>
    </row>
    <row r="27" spans="1:5" ht="12.75">
      <c r="A27" s="31" t="s">
        <v>24</v>
      </c>
      <c r="B27" s="18" t="s">
        <v>5</v>
      </c>
      <c r="C27" s="27">
        <f>INT(C8*C14)</f>
        <v>910</v>
      </c>
      <c r="D27" s="27">
        <f>INT(D8*D14)</f>
        <v>985</v>
      </c>
      <c r="E27" s="27">
        <f>INT(E8*E14)</f>
        <v>1078</v>
      </c>
    </row>
    <row r="28" spans="1:5" ht="12.75">
      <c r="A28" s="15" t="s">
        <v>8</v>
      </c>
      <c r="B28" s="18" t="s">
        <v>5</v>
      </c>
      <c r="C28" s="27">
        <f>INT(C27/C18)</f>
        <v>910</v>
      </c>
      <c r="D28" s="27">
        <f>INT(D27/D18)</f>
        <v>492</v>
      </c>
      <c r="E28" s="27">
        <f>INT(E27/E18)</f>
        <v>359</v>
      </c>
    </row>
    <row r="29" spans="1:5" ht="12.75">
      <c r="A29" s="15" t="s">
        <v>9</v>
      </c>
      <c r="B29" s="18" t="s">
        <v>5</v>
      </c>
      <c r="C29" s="28">
        <f>C9+((C18+1)/(C19+1))-(C18*0.5)</f>
        <v>2</v>
      </c>
      <c r="D29" s="28">
        <f>D9+((D18+1)/(D19+1))-(D18*0.5)</f>
        <v>2.6</v>
      </c>
      <c r="E29" s="28">
        <f>E9+((E18+1)/(E19+1))-(E18*0.5)</f>
        <v>2.7</v>
      </c>
    </row>
    <row r="30" spans="1:5" ht="12.75">
      <c r="A30" s="15" t="s">
        <v>11</v>
      </c>
      <c r="B30" s="18" t="s">
        <v>5</v>
      </c>
      <c r="C30" s="27">
        <f>INT(C28*0.8)</f>
        <v>728</v>
      </c>
      <c r="D30" s="27">
        <f>INT(D28*0.8)</f>
        <v>393</v>
      </c>
      <c r="E30" s="27">
        <f>INT(E28*0.8)</f>
        <v>287</v>
      </c>
    </row>
    <row r="31" spans="1:5" ht="12.75">
      <c r="A31" s="15" t="s">
        <v>10</v>
      </c>
      <c r="B31" s="18" t="s">
        <v>5</v>
      </c>
      <c r="C31" s="28">
        <f>C29*2</f>
        <v>4</v>
      </c>
      <c r="D31" s="28">
        <f>D29*2</f>
        <v>5.2</v>
      </c>
      <c r="E31" s="28">
        <f>E29*2</f>
        <v>5.4</v>
      </c>
    </row>
    <row r="32" spans="1:5" ht="12.75">
      <c r="A32" s="15" t="s">
        <v>12</v>
      </c>
      <c r="B32" s="18" t="s">
        <v>5</v>
      </c>
      <c r="C32" s="28">
        <f>C9*1.1</f>
        <v>2.2</v>
      </c>
      <c r="D32" s="28">
        <f>D9*1.1</f>
        <v>2.3100000000000005</v>
      </c>
      <c r="E32" s="28">
        <f>E9*1.1</f>
        <v>2.4200000000000004</v>
      </c>
    </row>
    <row r="33" spans="1:5" ht="12.75">
      <c r="A33" s="15" t="s">
        <v>13</v>
      </c>
      <c r="B33" s="18" t="s">
        <v>5</v>
      </c>
      <c r="C33" s="28">
        <f>C31*0.75</f>
        <v>3</v>
      </c>
      <c r="D33" s="28">
        <f>D31*0.75</f>
        <v>3.9000000000000004</v>
      </c>
      <c r="E33" s="28">
        <f>E31*0.75</f>
        <v>4.050000000000001</v>
      </c>
    </row>
    <row r="34" spans="1:5" ht="12.75">
      <c r="A34" s="15" t="s">
        <v>25</v>
      </c>
      <c r="B34" s="18" t="s">
        <v>5</v>
      </c>
      <c r="C34" s="27">
        <f>INT(C6*C7*C15)</f>
        <v>120</v>
      </c>
      <c r="D34" s="27">
        <f>INT(D6*D7*D15)</f>
        <v>130</v>
      </c>
      <c r="E34" s="27">
        <f>INT(E6*E7*E15)</f>
        <v>140</v>
      </c>
    </row>
    <row r="35" spans="3:5" ht="12.75">
      <c r="C35" s="28"/>
      <c r="D35" s="28"/>
      <c r="E35" s="28"/>
    </row>
    <row r="36" spans="1:5" ht="25.5">
      <c r="A36" s="32" t="s">
        <v>30</v>
      </c>
      <c r="B36" s="33" t="s">
        <v>36</v>
      </c>
      <c r="C36" s="34">
        <v>2000</v>
      </c>
      <c r="D36" s="35">
        <v>2001</v>
      </c>
      <c r="E36" s="35">
        <v>2002</v>
      </c>
    </row>
    <row r="37" spans="1:5" ht="12.75">
      <c r="A37" s="15" t="s">
        <v>38</v>
      </c>
      <c r="B37" s="18" t="s">
        <v>5</v>
      </c>
      <c r="C37" s="27">
        <f>B60</f>
        <v>10000</v>
      </c>
      <c r="D37" s="27">
        <f>C60</f>
        <v>33336</v>
      </c>
      <c r="E37" s="27">
        <f>D60</f>
        <v>75314</v>
      </c>
    </row>
    <row r="38" spans="2:5" ht="12.75">
      <c r="B38" s="18"/>
      <c r="C38" s="28"/>
      <c r="D38" s="28"/>
      <c r="E38" s="28"/>
    </row>
    <row r="39" spans="1:5" ht="12.75">
      <c r="A39" s="15" t="s">
        <v>48</v>
      </c>
      <c r="B39" s="18" t="s">
        <v>5</v>
      </c>
      <c r="C39" s="28"/>
      <c r="D39" s="28"/>
      <c r="E39" s="28"/>
    </row>
    <row r="40" spans="1:5" ht="12.75">
      <c r="A40" s="15" t="s">
        <v>49</v>
      </c>
      <c r="B40" s="18" t="s">
        <v>5</v>
      </c>
      <c r="C40" s="27">
        <f>INT(C28*C29*C12)</f>
        <v>546000</v>
      </c>
      <c r="D40" s="27">
        <f>INT(D28*D29*D12)</f>
        <v>383760</v>
      </c>
      <c r="E40" s="27">
        <f>INT(E28*E29*E12)</f>
        <v>290790</v>
      </c>
    </row>
    <row r="41" spans="1:5" ht="12.75">
      <c r="A41" s="15" t="s">
        <v>50</v>
      </c>
      <c r="B41" s="18" t="s">
        <v>5</v>
      </c>
      <c r="C41" s="27">
        <f>INT(C30*C31*C12)</f>
        <v>873600</v>
      </c>
      <c r="D41" s="27">
        <f>INT(D30*D31*D12)</f>
        <v>613080</v>
      </c>
      <c r="E41" s="27">
        <f>INT(E30*E31*E12)</f>
        <v>464940</v>
      </c>
    </row>
    <row r="42" spans="1:5" ht="12.75">
      <c r="A42" s="15" t="s">
        <v>18</v>
      </c>
      <c r="B42" s="18" t="s">
        <v>5</v>
      </c>
      <c r="C42" s="27">
        <f>SUM(C40:C41)</f>
        <v>1419600</v>
      </c>
      <c r="D42" s="27">
        <f>SUM(D40:D41)</f>
        <v>996840</v>
      </c>
      <c r="E42" s="27">
        <f>SUM(E40:E41)</f>
        <v>755730</v>
      </c>
    </row>
    <row r="43" spans="1:5" ht="12.75">
      <c r="A43" s="15" t="s">
        <v>41</v>
      </c>
      <c r="B43" s="18" t="s">
        <v>5</v>
      </c>
      <c r="C43" s="28"/>
      <c r="D43" s="28"/>
      <c r="E43" s="28"/>
    </row>
    <row r="44" spans="1:5" ht="12.75">
      <c r="A44" s="15" t="s">
        <v>42</v>
      </c>
      <c r="B44" s="18" t="s">
        <v>5</v>
      </c>
      <c r="C44" s="27">
        <f>INT(C28*C32*C12)</f>
        <v>600600</v>
      </c>
      <c r="D44" s="27">
        <f>INT(D28*D32*D12)</f>
        <v>340956</v>
      </c>
      <c r="E44" s="27">
        <f>INT(E28*E32*E12)</f>
        <v>260634</v>
      </c>
    </row>
    <row r="45" spans="1:5" ht="12.75">
      <c r="A45" s="15" t="s">
        <v>43</v>
      </c>
      <c r="B45" s="18" t="s">
        <v>5</v>
      </c>
      <c r="C45" s="27">
        <f>INT(C30*C33*C12)</f>
        <v>655200</v>
      </c>
      <c r="D45" s="27">
        <f>INT(D30*D33*D12)</f>
        <v>459810</v>
      </c>
      <c r="E45" s="27">
        <f>INT(E30*E33*E12)</f>
        <v>348705</v>
      </c>
    </row>
    <row r="46" spans="1:5" ht="12.75">
      <c r="A46" s="15" t="s">
        <v>44</v>
      </c>
      <c r="B46" s="18" t="s">
        <v>5</v>
      </c>
      <c r="C46" s="27">
        <f>C34*C12</f>
        <v>36000</v>
      </c>
      <c r="D46" s="27">
        <f>D34*D12</f>
        <v>39000</v>
      </c>
      <c r="E46" s="27">
        <f>E34*E12</f>
        <v>42000</v>
      </c>
    </row>
    <row r="47" spans="1:5" ht="12.75">
      <c r="A47" s="15" t="s">
        <v>45</v>
      </c>
      <c r="B47" s="18" t="s">
        <v>5</v>
      </c>
      <c r="C47" s="27">
        <f>INT(C13+(C42*0.05))</f>
        <v>82980</v>
      </c>
      <c r="D47" s="27">
        <f>INT(D13+(D42*0.05))</f>
        <v>64242</v>
      </c>
      <c r="E47" s="27">
        <f>INT(E13+(E42*0.05))</f>
        <v>54586</v>
      </c>
    </row>
    <row r="48" spans="1:5" ht="12.75">
      <c r="A48" s="15" t="s">
        <v>46</v>
      </c>
      <c r="B48" s="18" t="s">
        <v>5</v>
      </c>
      <c r="C48" s="27">
        <f>IF(C19=1,30000,IF(C19=2,20000,IF(C19=3,10000)))</f>
        <v>10000</v>
      </c>
      <c r="D48" s="27">
        <f>IF(D19=1,30000,IF(D19=2,20000,IF(D19=3,10000)))</f>
        <v>30000</v>
      </c>
      <c r="E48" s="27">
        <f>IF(E19=1,30000,IF(E19=2,20000,IF(E19=3,10000)))</f>
        <v>30000</v>
      </c>
    </row>
    <row r="49" spans="1:5" ht="12.75">
      <c r="A49" s="15" t="s">
        <v>47</v>
      </c>
      <c r="B49" s="18" t="s">
        <v>5</v>
      </c>
      <c r="C49" s="27">
        <f>C11</f>
        <v>1000</v>
      </c>
      <c r="D49" s="27">
        <f>D11</f>
        <v>1100</v>
      </c>
      <c r="E49" s="27">
        <f>E11</f>
        <v>1200</v>
      </c>
    </row>
    <row r="50" spans="1:5" ht="12.75">
      <c r="A50" s="15" t="s">
        <v>40</v>
      </c>
      <c r="B50" s="18" t="s">
        <v>5</v>
      </c>
      <c r="C50" s="27">
        <f>SUM(C44:C49)</f>
        <v>1385780</v>
      </c>
      <c r="D50" s="27">
        <f>SUM(D44:D49)</f>
        <v>935108</v>
      </c>
      <c r="E50" s="27">
        <f>SUM(E44:E49)</f>
        <v>737125</v>
      </c>
    </row>
    <row r="51" spans="1:5" ht="12.75">
      <c r="A51" s="15" t="s">
        <v>19</v>
      </c>
      <c r="B51" s="18" t="s">
        <v>5</v>
      </c>
      <c r="C51" s="27">
        <f>C42-C50</f>
        <v>33820</v>
      </c>
      <c r="D51" s="27">
        <f>D42-D50</f>
        <v>61732</v>
      </c>
      <c r="E51" s="27">
        <f>E42-E50</f>
        <v>18605</v>
      </c>
    </row>
    <row r="52" spans="1:5" ht="12.75">
      <c r="A52" s="15" t="s">
        <v>20</v>
      </c>
      <c r="B52" s="18" t="s">
        <v>5</v>
      </c>
      <c r="C52" s="27">
        <f>INT(C63*C5)</f>
        <v>0</v>
      </c>
      <c r="D52" s="27">
        <f>INT(D63*D5)</f>
        <v>0</v>
      </c>
      <c r="E52" s="27">
        <f>INT(E63*E5)</f>
        <v>0</v>
      </c>
    </row>
    <row r="53" spans="1:5" ht="12.75">
      <c r="A53" s="15" t="s">
        <v>39</v>
      </c>
      <c r="B53" s="18" t="s">
        <v>5</v>
      </c>
      <c r="C53" s="27">
        <f>C51-C52</f>
        <v>33820</v>
      </c>
      <c r="D53" s="27">
        <f>D51-D52</f>
        <v>61732</v>
      </c>
      <c r="E53" s="27">
        <f>E51-E52</f>
        <v>18605</v>
      </c>
    </row>
    <row r="54" spans="1:5" ht="12.75">
      <c r="A54" s="15" t="s">
        <v>21</v>
      </c>
      <c r="B54" s="18" t="s">
        <v>5</v>
      </c>
      <c r="C54" s="27">
        <f>INT(IF(C53&lt;=0,0,C53*C4))</f>
        <v>10484</v>
      </c>
      <c r="D54" s="27">
        <f>INT(IF(D53&lt;=0,0,D53*D4))</f>
        <v>19754</v>
      </c>
      <c r="E54" s="27">
        <f>INT(IF(E53&lt;=0,0,E53*E4))</f>
        <v>6139</v>
      </c>
    </row>
    <row r="55" spans="1:5" ht="12.75">
      <c r="A55" s="15" t="s">
        <v>22</v>
      </c>
      <c r="B55" s="18" t="s">
        <v>5</v>
      </c>
      <c r="C55" s="27">
        <f>C53-C54</f>
        <v>23336</v>
      </c>
      <c r="D55" s="27">
        <f>D53-D54</f>
        <v>41978</v>
      </c>
      <c r="E55" s="27">
        <f>E53-E54</f>
        <v>12466</v>
      </c>
    </row>
    <row r="56" spans="3:5" ht="12.75">
      <c r="C56" s="28"/>
      <c r="D56" s="28"/>
      <c r="E56" s="28"/>
    </row>
    <row r="57" spans="1:5" ht="38.25">
      <c r="A57" s="19" t="s">
        <v>51</v>
      </c>
      <c r="B57" s="18" t="s">
        <v>5</v>
      </c>
      <c r="C57" s="27">
        <f>C37+C55</f>
        <v>33336</v>
      </c>
      <c r="D57" s="27">
        <f>D37+D55</f>
        <v>75314</v>
      </c>
      <c r="E57" s="27">
        <f>E37+E55</f>
        <v>87780</v>
      </c>
    </row>
    <row r="58" spans="1:5" ht="12.75">
      <c r="A58" s="15" t="s">
        <v>52</v>
      </c>
      <c r="B58" s="18" t="s">
        <v>5</v>
      </c>
      <c r="C58" s="27">
        <f>IF(C57&lt;C10,C10-C57,0)</f>
        <v>0</v>
      </c>
      <c r="D58" s="27">
        <f>IF(D57&lt;D10,D10-D57,0)</f>
        <v>0</v>
      </c>
      <c r="E58" s="27">
        <f>IF(E57&lt;E10,E10-E57,0)</f>
        <v>0</v>
      </c>
    </row>
    <row r="59" spans="1:5" ht="12.75">
      <c r="A59" s="15" t="s">
        <v>53</v>
      </c>
      <c r="B59" s="18" t="s">
        <v>5</v>
      </c>
      <c r="C59" s="27">
        <f>IF(C63=0,0,IF(C57&lt;C10,0,IF((C57-C10)&gt;=C63,C63,C57-C10)))</f>
        <v>0</v>
      </c>
      <c r="D59" s="27">
        <f>IF(D63=0,0,IF(D57&lt;D10,0,IF((D57-D10)&gt;=D63,D63,D57-D10)))</f>
        <v>0</v>
      </c>
      <c r="E59" s="27">
        <f>IF(E63=0,0,IF(E57&lt;E10,0,IF((E57-E10)&gt;=E63,E63,E57-E10)))</f>
        <v>0</v>
      </c>
    </row>
    <row r="60" spans="1:5" ht="12.75">
      <c r="A60" s="15" t="s">
        <v>54</v>
      </c>
      <c r="B60" s="18">
        <v>10000</v>
      </c>
      <c r="C60" s="27">
        <f>C57+C58-C59</f>
        <v>33336</v>
      </c>
      <c r="D60" s="27">
        <f>D57+D58-D59</f>
        <v>75314</v>
      </c>
      <c r="E60" s="27">
        <f>E57+E58-E59</f>
        <v>87780</v>
      </c>
    </row>
    <row r="61" spans="3:5" ht="12.75">
      <c r="C61" s="27"/>
      <c r="D61" s="27"/>
      <c r="E61" s="27"/>
    </row>
    <row r="62" spans="1:5" ht="12.75">
      <c r="A62" s="14" t="s">
        <v>31</v>
      </c>
      <c r="B62" s="16" t="s">
        <v>36</v>
      </c>
      <c r="C62" s="36">
        <v>2000</v>
      </c>
      <c r="D62" s="37">
        <v>2001</v>
      </c>
      <c r="E62" s="37">
        <v>2002</v>
      </c>
    </row>
    <row r="63" spans="1:5" ht="12.75">
      <c r="A63" s="15" t="s">
        <v>55</v>
      </c>
      <c r="B63" s="18" t="s">
        <v>5</v>
      </c>
      <c r="C63" s="27">
        <f>B66</f>
        <v>0</v>
      </c>
      <c r="D63" s="27">
        <f>C66</f>
        <v>0</v>
      </c>
      <c r="E63" s="27">
        <f>D66</f>
        <v>0</v>
      </c>
    </row>
    <row r="64" spans="1:5" ht="12.75">
      <c r="A64" s="15" t="s">
        <v>56</v>
      </c>
      <c r="B64" s="18" t="s">
        <v>5</v>
      </c>
      <c r="C64" s="27">
        <f aca="true" t="shared" si="0" ref="C64:E65">C58</f>
        <v>0</v>
      </c>
      <c r="D64" s="27">
        <f t="shared" si="0"/>
        <v>0</v>
      </c>
      <c r="E64" s="27">
        <f t="shared" si="0"/>
        <v>0</v>
      </c>
    </row>
    <row r="65" spans="1:5" ht="12.75">
      <c r="A65" s="15" t="s">
        <v>53</v>
      </c>
      <c r="B65" s="18" t="s">
        <v>5</v>
      </c>
      <c r="C65" s="27">
        <f t="shared" si="0"/>
        <v>0</v>
      </c>
      <c r="D65" s="27">
        <f t="shared" si="0"/>
        <v>0</v>
      </c>
      <c r="E65" s="27">
        <f t="shared" si="0"/>
        <v>0</v>
      </c>
    </row>
    <row r="66" spans="1:5" ht="12.75">
      <c r="A66" s="15" t="s">
        <v>57</v>
      </c>
      <c r="B66" s="18">
        <v>0</v>
      </c>
      <c r="C66" s="27">
        <f>C63+C64-C65</f>
        <v>0</v>
      </c>
      <c r="D66" s="27">
        <f>D63+D64-D65</f>
        <v>0</v>
      </c>
      <c r="E66" s="27">
        <f>E63+E64-E65</f>
        <v>0</v>
      </c>
    </row>
  </sheetData>
  <sheetProtection/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Business&amp;Economics</dc:creator>
  <cp:keywords/>
  <dc:description/>
  <cp:lastModifiedBy>Evan Cheung</cp:lastModifiedBy>
  <cp:lastPrinted>1998-06-10T18:11:21Z</cp:lastPrinted>
  <dcterms:created xsi:type="dcterms:W3CDTF">1998-06-10T15:10:23Z</dcterms:created>
  <dcterms:modified xsi:type="dcterms:W3CDTF">2008-04-23T05:53:06Z</dcterms:modified>
  <cp:category/>
  <cp:version/>
  <cp:contentType/>
  <cp:contentStatus/>
</cp:coreProperties>
</file>