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075" activeTab="1"/>
  </bookViews>
  <sheets>
    <sheet name="Final (2)" sheetId="1" r:id="rId1"/>
    <sheet name="Final" sheetId="2" r:id="rId2"/>
    <sheet name="First Term" sheetId="3" r:id="rId3"/>
    <sheet name="Dict" sheetId="4" r:id="rId4"/>
    <sheet name="Dict (2)" sheetId="5" r:id="rId5"/>
    <sheet name="Test" sheetId="6" r:id="rId6"/>
    <sheet name="Compo" sheetId="7" r:id="rId7"/>
    <sheet name="Project" sheetId="8" r:id="rId8"/>
  </sheets>
  <definedNames>
    <definedName name="absent">#REF!</definedName>
    <definedName name="full_score">#REF!</definedName>
    <definedName name="lastrow">#REF!</definedName>
    <definedName name="order">#REF!</definedName>
    <definedName name="pass_score">#REF!</definedName>
    <definedName name="print">#REF!</definedName>
  </definedNames>
  <calcPr fullCalcOnLoad="1"/>
</workbook>
</file>

<file path=xl/sharedStrings.xml><?xml version="1.0" encoding="utf-8"?>
<sst xmlns="http://schemas.openxmlformats.org/spreadsheetml/2006/main" count="494" uniqueCount="311">
  <si>
    <t>Teacher: Miss Chan Kit Ling</t>
  </si>
  <si>
    <t>Class: 2S</t>
  </si>
  <si>
    <t>C.C.C. Kwei Wah Shan College</t>
  </si>
  <si>
    <t>陳嘉怡</t>
  </si>
  <si>
    <t>陳詠漁</t>
  </si>
  <si>
    <t>郭芷盈</t>
  </si>
  <si>
    <t>林雪花</t>
  </si>
  <si>
    <t>劉詠彤</t>
  </si>
  <si>
    <t>李可欣</t>
  </si>
  <si>
    <t>李詠怡</t>
  </si>
  <si>
    <t>連家欣</t>
  </si>
  <si>
    <t>廖詠珊</t>
  </si>
  <si>
    <t>曾鳳妮</t>
  </si>
  <si>
    <t>曾寶如</t>
  </si>
  <si>
    <t>黃海恩</t>
  </si>
  <si>
    <t>袁詠詩</t>
  </si>
  <si>
    <t>蔡萬霖</t>
  </si>
  <si>
    <t>趙德忠</t>
  </si>
  <si>
    <t>馮寶榮</t>
  </si>
  <si>
    <t>何嘉偉</t>
  </si>
  <si>
    <t>黃志聰</t>
  </si>
  <si>
    <t>許敬濱</t>
  </si>
  <si>
    <t>詹嘉豪</t>
  </si>
  <si>
    <t>江煒輪</t>
  </si>
  <si>
    <t>羅家傑</t>
  </si>
  <si>
    <t>李家溥</t>
  </si>
  <si>
    <t>梁豈聞</t>
  </si>
  <si>
    <t>李嘉良</t>
  </si>
  <si>
    <t>梁權輝</t>
  </si>
  <si>
    <t>羅少龐</t>
  </si>
  <si>
    <t>林柏均</t>
  </si>
  <si>
    <t>巫卓生</t>
  </si>
  <si>
    <t>彭曉烽</t>
  </si>
  <si>
    <t>徐紹賢</t>
  </si>
  <si>
    <t>黃敏豪</t>
  </si>
  <si>
    <t>黃毅雄</t>
  </si>
  <si>
    <t>王百玄</t>
  </si>
  <si>
    <t>楊學駿</t>
  </si>
  <si>
    <t>葉皓賢</t>
  </si>
  <si>
    <t>Irregular Verbs 1-19/9</t>
  </si>
  <si>
    <t>Abs</t>
  </si>
  <si>
    <t>Re-Dict-Irregular Verbs 1-25/9</t>
  </si>
  <si>
    <t>Abs</t>
  </si>
  <si>
    <t>C.C.C. Kwei Wah Shan College</t>
  </si>
  <si>
    <t>Teacher: Miss Chan Kit Ling</t>
  </si>
  <si>
    <t>Class: 2S</t>
  </si>
  <si>
    <t>陳嘉怡</t>
  </si>
  <si>
    <t>陳詠漁</t>
  </si>
  <si>
    <t>郭芷盈</t>
  </si>
  <si>
    <t>劉詠彤</t>
  </si>
  <si>
    <t>李可欣</t>
  </si>
  <si>
    <t>李詠怡</t>
  </si>
  <si>
    <t>連家欣</t>
  </si>
  <si>
    <t>廖詠珊</t>
  </si>
  <si>
    <t>曾鳳妮</t>
  </si>
  <si>
    <t>黃海恩</t>
  </si>
  <si>
    <t>袁詠詩</t>
  </si>
  <si>
    <t>蔡萬霖</t>
  </si>
  <si>
    <t>趙德忠</t>
  </si>
  <si>
    <t>馮寶榮</t>
  </si>
  <si>
    <t>何嘉偉</t>
  </si>
  <si>
    <t>黃志聰</t>
  </si>
  <si>
    <t>許敬濱</t>
  </si>
  <si>
    <t>詹嘉豪</t>
  </si>
  <si>
    <t>江煒輪</t>
  </si>
  <si>
    <t>羅家傑</t>
  </si>
  <si>
    <t>李家溥</t>
  </si>
  <si>
    <t>梁豈聞</t>
  </si>
  <si>
    <t>李嘉良</t>
  </si>
  <si>
    <t>梁權輝</t>
  </si>
  <si>
    <t>林柏均</t>
  </si>
  <si>
    <t>羅少龐</t>
  </si>
  <si>
    <t>巫卓生</t>
  </si>
  <si>
    <t>彭曉烽</t>
  </si>
  <si>
    <t>徐紹賢</t>
  </si>
  <si>
    <t>黃敏豪</t>
  </si>
  <si>
    <t>黃毅雄</t>
  </si>
  <si>
    <t>王百玄</t>
  </si>
  <si>
    <t>楊學駿</t>
  </si>
  <si>
    <t>葉皓賢</t>
  </si>
  <si>
    <t>Subject: English Dictation</t>
  </si>
  <si>
    <t>Subject: English Test</t>
  </si>
  <si>
    <t>Test 1- Unit 1 25/9/07</t>
  </si>
  <si>
    <t>Re-Test 1- Unit 1  (84%) 3/10/07</t>
  </si>
  <si>
    <t>Test 1-Compre (16%)</t>
  </si>
  <si>
    <t>Re-Test 1- Unit 1  (100%) 3/10/07</t>
  </si>
  <si>
    <t>Dict U1P4,5 3/10</t>
  </si>
  <si>
    <t>Dict U1P8,9 10/10</t>
  </si>
  <si>
    <t>Abs</t>
  </si>
  <si>
    <t>Dict U2P23,28,29 17/10</t>
  </si>
  <si>
    <t>Average</t>
  </si>
  <si>
    <t>Abs</t>
  </si>
  <si>
    <t>Re-Test 2 24/10/07</t>
  </si>
  <si>
    <t>Test 2- Unit 2 18/10/07</t>
  </si>
  <si>
    <t>Irregular Verbs 2-24/10</t>
  </si>
  <si>
    <t>Abs</t>
  </si>
  <si>
    <t>C.C.C. Kwei Wah Shan College</t>
  </si>
  <si>
    <t>Teacher: Miss Chan Kit Ling</t>
  </si>
  <si>
    <t>Class: 2S</t>
  </si>
  <si>
    <t>陳嘉怡</t>
  </si>
  <si>
    <t>陳詠漁</t>
  </si>
  <si>
    <t>郭芷盈</t>
  </si>
  <si>
    <t>劉詠彤</t>
  </si>
  <si>
    <t>李可欣</t>
  </si>
  <si>
    <t>李詠怡</t>
  </si>
  <si>
    <t>連家欣</t>
  </si>
  <si>
    <t>廖詠珊</t>
  </si>
  <si>
    <t>曾鳳妮</t>
  </si>
  <si>
    <t>黃海恩</t>
  </si>
  <si>
    <t>袁詠詩</t>
  </si>
  <si>
    <t>蔡萬霖</t>
  </si>
  <si>
    <t>趙德忠</t>
  </si>
  <si>
    <t>馮寶榮</t>
  </si>
  <si>
    <t>何嘉偉</t>
  </si>
  <si>
    <t>黃志聰</t>
  </si>
  <si>
    <t>許敬濱</t>
  </si>
  <si>
    <t>江煒輪</t>
  </si>
  <si>
    <t>羅家傑</t>
  </si>
  <si>
    <t>李家溥</t>
  </si>
  <si>
    <t>梁豈聞</t>
  </si>
  <si>
    <t>李嘉良</t>
  </si>
  <si>
    <t>梁權輝</t>
  </si>
  <si>
    <t>林柏均</t>
  </si>
  <si>
    <t>羅少龐</t>
  </si>
  <si>
    <t>巫卓生</t>
  </si>
  <si>
    <t>彭曉烽</t>
  </si>
  <si>
    <t>徐紹賢</t>
  </si>
  <si>
    <t>黃敏豪</t>
  </si>
  <si>
    <t>黃毅雄</t>
  </si>
  <si>
    <t>王百玄</t>
  </si>
  <si>
    <t>楊學駿</t>
  </si>
  <si>
    <t>葉皓賢</t>
  </si>
  <si>
    <t>Average</t>
  </si>
  <si>
    <t>Shopping Centre   (26-10-07)</t>
  </si>
  <si>
    <t>Irregular Verbs 3-31/10</t>
  </si>
  <si>
    <t>Dict U2P24,25 15/11</t>
  </si>
  <si>
    <t>C.C.C. Kwei Wah Shan College</t>
  </si>
  <si>
    <t>陳嘉怡</t>
  </si>
  <si>
    <t>陳詠漁</t>
  </si>
  <si>
    <t>郭芷盈</t>
  </si>
  <si>
    <t>劉詠彤</t>
  </si>
  <si>
    <t>趙德忠</t>
  </si>
  <si>
    <t>馮寶榮</t>
  </si>
  <si>
    <t>何嘉偉</t>
  </si>
  <si>
    <t>黃志聰</t>
  </si>
  <si>
    <t>許敬濱</t>
  </si>
  <si>
    <t>李家溥</t>
  </si>
  <si>
    <t>梁豈聞</t>
  </si>
  <si>
    <t>李嘉良</t>
  </si>
  <si>
    <t>梁權輝</t>
  </si>
  <si>
    <t>林柏均</t>
  </si>
  <si>
    <t>黃毅雄</t>
  </si>
  <si>
    <t>王百玄</t>
  </si>
  <si>
    <t>楊學駿</t>
  </si>
  <si>
    <t>葉皓賢</t>
  </si>
  <si>
    <t>Average</t>
  </si>
  <si>
    <t>Shopping Centre   (9-11-07)</t>
  </si>
  <si>
    <t>Subject: English Projects (20%)</t>
  </si>
  <si>
    <t>Subject: English Composition (20%)</t>
  </si>
  <si>
    <t>Re-Dict U2P24,25 21/11</t>
  </si>
  <si>
    <t>Irregular Verbs 4-21/11</t>
  </si>
  <si>
    <t>Film Review (16-11-07)</t>
  </si>
  <si>
    <t>Re-Dict Irregular Verbs 4 28/11</t>
  </si>
  <si>
    <t>Dict U3 P48 28/11</t>
  </si>
  <si>
    <t>Test 3- Unit 3 27/11/07</t>
  </si>
  <si>
    <t>Re-Test   3   5/12/07</t>
  </si>
  <si>
    <t>Irregular Verbs 5-5/12</t>
  </si>
  <si>
    <t>No.</t>
  </si>
  <si>
    <t>Name</t>
  </si>
  <si>
    <t>G.E.</t>
  </si>
  <si>
    <t>Listen</t>
  </si>
  <si>
    <t>Oral</t>
  </si>
  <si>
    <t>Compo</t>
  </si>
  <si>
    <t>Exam</t>
  </si>
  <si>
    <t>Course Work</t>
  </si>
  <si>
    <t>Total</t>
  </si>
  <si>
    <t>Passing %</t>
  </si>
  <si>
    <t>No. of sitters</t>
  </si>
  <si>
    <t>2007-2008 First Term Examination  2S English Teacher: Chan Kit Ling</t>
  </si>
  <si>
    <t>Tests</t>
  </si>
  <si>
    <t>Dict/Quiz</t>
  </si>
  <si>
    <t>Comp</t>
  </si>
  <si>
    <t>Projects</t>
  </si>
  <si>
    <t>First Term 60%</t>
  </si>
  <si>
    <t>First Term 30%</t>
  </si>
  <si>
    <t>First Term 20%</t>
  </si>
  <si>
    <t>暑期學堂</t>
  </si>
  <si>
    <t>Perf 10%</t>
  </si>
  <si>
    <t>Li</t>
  </si>
  <si>
    <t>Chan</t>
  </si>
  <si>
    <t>Abs</t>
  </si>
  <si>
    <t>Homework</t>
  </si>
  <si>
    <t>C.C.C. Kwei Wah Shan College</t>
  </si>
  <si>
    <t>陳嘉怡</t>
  </si>
  <si>
    <t>李可欣</t>
  </si>
  <si>
    <t>李詠怡</t>
  </si>
  <si>
    <t>連家欣</t>
  </si>
  <si>
    <t>廖詠珊</t>
  </si>
  <si>
    <t>曾鳳妮</t>
  </si>
  <si>
    <t>黃海恩</t>
  </si>
  <si>
    <t>袁詠詩</t>
  </si>
  <si>
    <t>蔡萬霖</t>
  </si>
  <si>
    <t>趙德忠</t>
  </si>
  <si>
    <t>馮寶榮</t>
  </si>
  <si>
    <t>何嘉偉</t>
  </si>
  <si>
    <t>黃志聰</t>
  </si>
  <si>
    <t>許敬濱</t>
  </si>
  <si>
    <t>江煒輪</t>
  </si>
  <si>
    <t>羅家傑</t>
  </si>
  <si>
    <t>李家溥</t>
  </si>
  <si>
    <t>梁豈聞</t>
  </si>
  <si>
    <t>李嘉良</t>
  </si>
  <si>
    <t>梁權輝</t>
  </si>
  <si>
    <t>林柏均</t>
  </si>
  <si>
    <t>羅少龐</t>
  </si>
  <si>
    <t>巫卓生</t>
  </si>
  <si>
    <t>彭曉烽</t>
  </si>
  <si>
    <t>徐紹賢</t>
  </si>
  <si>
    <t>黃敏豪</t>
  </si>
  <si>
    <t>黃毅雄</t>
  </si>
  <si>
    <t>王百玄</t>
  </si>
  <si>
    <t>楊學駿</t>
  </si>
  <si>
    <t>葉皓賢</t>
  </si>
  <si>
    <t>Re-Dict 16/1/08</t>
  </si>
  <si>
    <t>Irregular Verbs 6 9/1/08</t>
  </si>
  <si>
    <t>U3P44 16/1/08 30%</t>
  </si>
  <si>
    <t>U3P49 23/1/08</t>
  </si>
  <si>
    <t>Welcome to Beijing   (25-1-08)</t>
  </si>
  <si>
    <t>Abs</t>
  </si>
  <si>
    <t>Believe it or Not (18-1-08)</t>
  </si>
  <si>
    <t>Irregular Verbs 7 30/1/08</t>
  </si>
  <si>
    <t>Welcome to Beijing (30-1-08)</t>
  </si>
  <si>
    <t>U4P64,65 5/3/08</t>
  </si>
  <si>
    <t>U4P68 12/3/08</t>
  </si>
  <si>
    <t>Test 1- Listening 45%</t>
  </si>
  <si>
    <t>Test 2- Units 3,4 100%</t>
  </si>
  <si>
    <t>My Role Model (14-3-08)</t>
  </si>
  <si>
    <t>U5P2,3,8 2/4/08</t>
  </si>
  <si>
    <t>U5P4,5 16/4/08</t>
  </si>
  <si>
    <t>U5P4,5_Passage 23/4/08</t>
  </si>
  <si>
    <t>A Holiday Dream (18-4-08)</t>
  </si>
  <si>
    <t>U6P28 30/4/08</t>
  </si>
  <si>
    <t>U6P23,29 7/5/08</t>
  </si>
  <si>
    <t>U6P24,25 14/5/08</t>
  </si>
  <si>
    <t>U6P24,25_Passage 21/5/08</t>
  </si>
  <si>
    <t>Pre-Exam Test- Units 5,6 63%</t>
  </si>
  <si>
    <t>Exam 30%</t>
  </si>
  <si>
    <t>Final 20%</t>
  </si>
  <si>
    <t>Second Term 60%</t>
  </si>
  <si>
    <t>Compo</t>
  </si>
  <si>
    <t>Tests</t>
  </si>
  <si>
    <t>Dict/Quiz</t>
  </si>
  <si>
    <t>Comp</t>
  </si>
  <si>
    <t>BK Rep 20%</t>
  </si>
  <si>
    <t>Projects</t>
  </si>
  <si>
    <t>Perf 10%</t>
  </si>
  <si>
    <t>Li</t>
  </si>
  <si>
    <t>Chan</t>
  </si>
  <si>
    <t>陳嘉怡</t>
  </si>
  <si>
    <t>Abs</t>
  </si>
  <si>
    <t>陳詠漁</t>
  </si>
  <si>
    <t>梁豈聞</t>
  </si>
  <si>
    <t>梁權輝</t>
  </si>
  <si>
    <t>林柏均</t>
  </si>
  <si>
    <t>羅少龐</t>
  </si>
  <si>
    <t>巫卓生</t>
  </si>
  <si>
    <t>彭曉烽</t>
  </si>
  <si>
    <t>徐紹賢</t>
  </si>
  <si>
    <t>Abs</t>
  </si>
  <si>
    <t>黃敏豪</t>
  </si>
  <si>
    <t>黃毅雄</t>
  </si>
  <si>
    <t>王百玄</t>
  </si>
  <si>
    <t>楊學駿</t>
  </si>
  <si>
    <t>葉皓賢</t>
  </si>
  <si>
    <t>No. of sitters</t>
  </si>
  <si>
    <t>陳嘉怡</t>
  </si>
  <si>
    <t>陳詠漁</t>
  </si>
  <si>
    <t>郭芷盈</t>
  </si>
  <si>
    <t>劉詠彤</t>
  </si>
  <si>
    <t>李可欣</t>
  </si>
  <si>
    <t>李詠怡</t>
  </si>
  <si>
    <t>連家欣</t>
  </si>
  <si>
    <t>廖詠珊</t>
  </si>
  <si>
    <t>曾鳳妮</t>
  </si>
  <si>
    <t>黃海恩</t>
  </si>
  <si>
    <t>袁詠詩</t>
  </si>
  <si>
    <t>蔡萬霖</t>
  </si>
  <si>
    <t>趙德忠</t>
  </si>
  <si>
    <t>馮寶榮</t>
  </si>
  <si>
    <t>何嘉偉</t>
  </si>
  <si>
    <t>黃志聰</t>
  </si>
  <si>
    <t>許敬濱</t>
  </si>
  <si>
    <t>江煒輪</t>
  </si>
  <si>
    <t>羅家傑</t>
  </si>
  <si>
    <t>李家溥</t>
  </si>
  <si>
    <t>梁豈聞</t>
  </si>
  <si>
    <t>李嘉良</t>
  </si>
  <si>
    <t>梁權輝</t>
  </si>
  <si>
    <t>林柏均</t>
  </si>
  <si>
    <t>羅少龐</t>
  </si>
  <si>
    <t>巫卓生</t>
  </si>
  <si>
    <t>彭曉烽</t>
  </si>
  <si>
    <t>徐紹賢</t>
  </si>
  <si>
    <t>黃敏豪</t>
  </si>
  <si>
    <t>黃毅雄</t>
  </si>
  <si>
    <t>王百玄</t>
  </si>
  <si>
    <t>楊學駿</t>
  </si>
  <si>
    <t>葉皓賢</t>
  </si>
  <si>
    <t>No. of sitters</t>
  </si>
  <si>
    <t>2007-2008 Final Examination  2S English Teacher: Chan Kit Ling</t>
  </si>
  <si>
    <t>2007-2008 Final Examination  2S English Teacher: Chan Kit Ling</t>
  </si>
</sst>
</file>

<file path=xl/styles.xml><?xml version="1.0" encoding="utf-8"?>
<styleSheet xmlns="http://schemas.openxmlformats.org/spreadsheetml/2006/main">
  <numFmts count="4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00"/>
    <numFmt numFmtId="185" formatCode="0.0"/>
    <numFmt numFmtId="186" formatCode="0.0000000"/>
    <numFmt numFmtId="187" formatCode="0.000000"/>
    <numFmt numFmtId="188" formatCode="0.00000"/>
    <numFmt numFmtId="189" formatCode="0.0000"/>
    <numFmt numFmtId="190" formatCode="mm/dd/yy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0.00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m/d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m&quot;月&quot;d&quot;日&quot;"/>
    <numFmt numFmtId="203" formatCode="[$€-2]\ #,##0.00_);[Red]\([$€-2]\ #,##0.00\)"/>
    <numFmt numFmtId="204" formatCode="[$-409]d\-mmm\-yy;@"/>
    <numFmt numFmtId="205" formatCode="0.00000000"/>
    <numFmt numFmtId="206" formatCode="0.000000000"/>
    <numFmt numFmtId="207" formatCode="0.0000000000"/>
    <numFmt numFmtId="208" formatCode="0.00000000000"/>
    <numFmt numFmtId="209" formatCode="0.000%"/>
    <numFmt numFmtId="210" formatCode="0.0%"/>
    <numFmt numFmtId="211" formatCode="0.0000%"/>
  </numFmts>
  <fonts count="33">
    <font>
      <sz val="12"/>
      <name val="新細明體"/>
      <family val="0"/>
    </font>
    <font>
      <sz val="9"/>
      <name val="新細明體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9"/>
      <name val="細明體"/>
      <family val="3"/>
    </font>
    <font>
      <sz val="12"/>
      <color indexed="8"/>
      <name val="細明體"/>
      <family val="3"/>
    </font>
    <font>
      <sz val="12"/>
      <name val="細明體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u val="single"/>
      <sz val="14"/>
      <color indexed="8"/>
      <name val="Times New Roman"/>
      <family val="1"/>
    </font>
    <font>
      <sz val="14"/>
      <color indexed="8"/>
      <name val="微軟細明"/>
      <family val="2"/>
    </font>
    <font>
      <b/>
      <sz val="14"/>
      <color indexed="8"/>
      <name val="Times New Roman"/>
      <family val="1"/>
    </font>
    <font>
      <sz val="14"/>
      <color indexed="8"/>
      <name val="新細明體"/>
      <family val="1"/>
    </font>
    <font>
      <b/>
      <sz val="14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新細明體"/>
      <family val="1"/>
    </font>
    <font>
      <sz val="12"/>
      <color indexed="8"/>
      <name val="微軟細明"/>
      <family val="2"/>
    </font>
    <font>
      <b/>
      <sz val="12"/>
      <color indexed="8"/>
      <name val="Arial"/>
      <family val="2"/>
    </font>
    <font>
      <i/>
      <sz val="12"/>
      <color indexed="8"/>
      <name val="Times New Roman"/>
      <family val="1"/>
    </font>
    <font>
      <i/>
      <sz val="12"/>
      <color indexed="8"/>
      <name val="新細明體"/>
      <family val="1"/>
    </font>
    <font>
      <b/>
      <sz val="12"/>
      <color indexed="8"/>
      <name val="微軟細明"/>
      <family val="2"/>
    </font>
    <font>
      <b/>
      <sz val="7"/>
      <color indexed="8"/>
      <name val="細明體"/>
      <family val="3"/>
    </font>
    <font>
      <b/>
      <sz val="7"/>
      <color indexed="8"/>
      <name val="Times New Roman"/>
      <family val="1"/>
    </font>
    <font>
      <b/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9" fillId="0" borderId="0">
      <alignment/>
      <protection/>
    </xf>
    <xf numFmtId="0" fontId="1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>
      <alignment/>
    </xf>
    <xf numFmtId="0" fontId="13" fillId="0" borderId="0" xfId="0" applyFont="1" applyAlignment="1" applyProtection="1">
      <alignment horizontal="left" vertical="center"/>
      <protection locked="0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2" xfId="0" applyFont="1" applyBorder="1" applyAlignment="1">
      <alignment horizontal="center"/>
    </xf>
    <xf numFmtId="9" fontId="15" fillId="0" borderId="1" xfId="0" applyNumberFormat="1" applyFont="1" applyBorder="1" applyAlignment="1">
      <alignment horizontal="center"/>
    </xf>
    <xf numFmtId="9" fontId="15" fillId="0" borderId="3" xfId="0" applyNumberFormat="1" applyFont="1" applyBorder="1" applyAlignment="1">
      <alignment horizontal="center"/>
    </xf>
    <xf numFmtId="9" fontId="15" fillId="0" borderId="4" xfId="0" applyNumberFormat="1" applyFont="1" applyBorder="1" applyAlignment="1">
      <alignment horizontal="center"/>
    </xf>
    <xf numFmtId="9" fontId="17" fillId="0" borderId="5" xfId="0" applyNumberFormat="1" applyFont="1" applyBorder="1" applyAlignment="1">
      <alignment horizontal="center"/>
    </xf>
    <xf numFmtId="0" fontId="8" fillId="0" borderId="1" xfId="16" applyFont="1" applyBorder="1" applyAlignment="1" applyProtection="1">
      <alignment horizontal="center"/>
      <protection locked="0"/>
    </xf>
    <xf numFmtId="1" fontId="18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8" fillId="0" borderId="1" xfId="16" applyFont="1" applyBorder="1" applyAlignment="1">
      <alignment horizontal="center"/>
      <protection/>
    </xf>
    <xf numFmtId="1" fontId="19" fillId="0" borderId="1" xfId="0" applyNumberFormat="1" applyFont="1" applyBorder="1" applyAlignment="1">
      <alignment horizontal="center"/>
    </xf>
    <xf numFmtId="1" fontId="19" fillId="0" borderId="6" xfId="0" applyNumberFormat="1" applyFont="1" applyBorder="1" applyAlignment="1">
      <alignment horizontal="center"/>
    </xf>
    <xf numFmtId="1" fontId="20" fillId="0" borderId="6" xfId="0" applyNumberFormat="1" applyFont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8" fillId="0" borderId="4" xfId="16" applyFont="1" applyBorder="1" applyAlignment="1" applyProtection="1">
      <alignment horizontal="center"/>
      <protection locked="0"/>
    </xf>
    <xf numFmtId="0" fontId="8" fillId="0" borderId="4" xfId="16" applyFont="1" applyBorder="1" applyAlignment="1">
      <alignment horizontal="center"/>
      <protection/>
    </xf>
    <xf numFmtId="0" fontId="23" fillId="0" borderId="0" xfId="0" applyFont="1" applyAlignment="1">
      <alignment horizontal="center"/>
    </xf>
    <xf numFmtId="0" fontId="25" fillId="0" borderId="7" xfId="0" applyFont="1" applyBorder="1" applyAlignment="1">
      <alignment horizontal="center"/>
    </xf>
    <xf numFmtId="185" fontId="19" fillId="0" borderId="1" xfId="0" applyNumberFormat="1" applyFont="1" applyBorder="1" applyAlignment="1">
      <alignment horizontal="center"/>
    </xf>
    <xf numFmtId="10" fontId="27" fillId="0" borderId="5" xfId="0" applyNumberFormat="1" applyFont="1" applyBorder="1" applyAlignment="1">
      <alignment horizontal="center"/>
    </xf>
    <xf numFmtId="10" fontId="27" fillId="0" borderId="1" xfId="0" applyNumberFormat="1" applyFont="1" applyBorder="1" applyAlignment="1">
      <alignment horizontal="center"/>
    </xf>
    <xf numFmtId="0" fontId="27" fillId="0" borderId="0" xfId="0" applyFont="1" applyAlignment="1">
      <alignment/>
    </xf>
    <xf numFmtId="10" fontId="27" fillId="0" borderId="6" xfId="0" applyNumberFormat="1" applyFont="1" applyBorder="1" applyAlignment="1">
      <alignment horizontal="center"/>
    </xf>
    <xf numFmtId="9" fontId="15" fillId="0" borderId="8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10" fontId="22" fillId="0" borderId="1" xfId="0" applyNumberFormat="1" applyFont="1" applyBorder="1" applyAlignment="1">
      <alignment horizontal="center"/>
    </xf>
    <xf numFmtId="1" fontId="25" fillId="0" borderId="1" xfId="0" applyNumberFormat="1" applyFont="1" applyBorder="1" applyAlignment="1">
      <alignment horizontal="center"/>
    </xf>
    <xf numFmtId="10" fontId="21" fillId="0" borderId="1" xfId="0" applyNumberFormat="1" applyFont="1" applyBorder="1" applyAlignment="1">
      <alignment horizontal="center"/>
    </xf>
    <xf numFmtId="10" fontId="21" fillId="0" borderId="7" xfId="0" applyNumberFormat="1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9" fontId="7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9" fontId="21" fillId="0" borderId="7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9" fontId="7" fillId="0" borderId="1" xfId="0" applyNumberFormat="1" applyFont="1" applyFill="1" applyBorder="1" applyAlignment="1">
      <alignment horizontal="center" vertical="center" wrapText="1"/>
    </xf>
    <xf numFmtId="10" fontId="21" fillId="0" borderId="6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1" fontId="25" fillId="0" borderId="5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1" fontId="25" fillId="0" borderId="6" xfId="0" applyNumberFormat="1" applyFont="1" applyBorder="1" applyAlignment="1">
      <alignment horizontal="center"/>
    </xf>
    <xf numFmtId="1" fontId="25" fillId="0" borderId="5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2" fillId="0" borderId="0" xfId="0" applyFont="1" applyAlignment="1">
      <alignment horizontal="center"/>
    </xf>
    <xf numFmtId="9" fontId="2" fillId="0" borderId="5" xfId="0" applyNumberFormat="1" applyFont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1" fontId="32" fillId="0" borderId="1" xfId="0" applyNumberFormat="1" applyFont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5" fillId="0" borderId="6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9" fontId="21" fillId="0" borderId="6" xfId="0" applyNumberFormat="1" applyFont="1" applyBorder="1" applyAlignment="1">
      <alignment horizontal="center"/>
    </xf>
    <xf numFmtId="9" fontId="21" fillId="0" borderId="7" xfId="0" applyNumberFormat="1" applyFont="1" applyBorder="1" applyAlignment="1">
      <alignment horizontal="center"/>
    </xf>
    <xf numFmtId="9" fontId="21" fillId="0" borderId="5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1" fontId="25" fillId="0" borderId="7" xfId="0" applyNumberFormat="1" applyFont="1" applyBorder="1" applyAlignment="1">
      <alignment horizontal="center"/>
    </xf>
    <xf numFmtId="0" fontId="13" fillId="0" borderId="0" xfId="0" applyFont="1" applyAlignment="1" applyProtection="1">
      <alignment horizontal="center" vertical="center"/>
      <protection locked="0"/>
    </xf>
    <xf numFmtId="0" fontId="15" fillId="0" borderId="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1" fontId="26" fillId="0" borderId="6" xfId="0" applyNumberFormat="1" applyFont="1" applyBorder="1" applyAlignment="1">
      <alignment horizontal="center"/>
    </xf>
    <xf numFmtId="1" fontId="26" fillId="0" borderId="7" xfId="0" applyNumberFormat="1" applyFont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10" fontId="27" fillId="0" borderId="6" xfId="0" applyNumberFormat="1" applyFont="1" applyBorder="1" applyAlignment="1">
      <alignment horizontal="center"/>
    </xf>
    <xf numFmtId="10" fontId="27" fillId="0" borderId="5" xfId="0" applyNumberFormat="1" applyFont="1" applyBorder="1" applyAlignment="1">
      <alignment horizontal="center"/>
    </xf>
    <xf numFmtId="10" fontId="21" fillId="0" borderId="6" xfId="0" applyNumberFormat="1" applyFont="1" applyBorder="1" applyAlignment="1">
      <alignment horizontal="center"/>
    </xf>
    <xf numFmtId="10" fontId="21" fillId="0" borderId="7" xfId="0" applyNumberFormat="1" applyFont="1" applyBorder="1" applyAlignment="1">
      <alignment horizontal="center"/>
    </xf>
    <xf numFmtId="10" fontId="21" fillId="0" borderId="5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4" xfId="0" applyFont="1" applyBorder="1" applyAlignment="1">
      <alignment horizontal="center" vertical="center" textRotation="255"/>
    </xf>
    <xf numFmtId="0" fontId="29" fillId="0" borderId="4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" fontId="30" fillId="0" borderId="4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/>
    </xf>
  </cellXfs>
  <cellStyles count="10">
    <cellStyle name="Normal" xfId="0"/>
    <cellStyle name="Normal - Style1" xfId="15"/>
    <cellStyle name="一般_F3 Mark List" xfId="16"/>
    <cellStyle name="Comma" xfId="17"/>
    <cellStyle name="Comma [0]" xfId="18"/>
    <cellStyle name="Percent" xfId="19"/>
    <cellStyle name="Currency" xfId="20"/>
    <cellStyle name="Currency [0]" xfId="21"/>
    <cellStyle name="Hyperlink" xfId="22"/>
    <cellStyle name="Followed Hyperlink" xfId="23"/>
  </cellStyles>
  <dxfs count="3">
    <dxf>
      <font>
        <color rgb="FFFF0000"/>
      </font>
      <border/>
    </dxf>
    <dxf>
      <font>
        <color rgb="FF0000FF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0"/>
  <sheetViews>
    <sheetView workbookViewId="0" topLeftCell="A1">
      <selection activeCell="D4" sqref="D4"/>
    </sheetView>
  </sheetViews>
  <sheetFormatPr defaultColWidth="9.00390625" defaultRowHeight="16.5"/>
  <cols>
    <col min="1" max="1" width="5.375" style="77" bestFit="1" customWidth="1"/>
    <col min="2" max="2" width="7.75390625" style="77" bestFit="1" customWidth="1"/>
    <col min="3" max="3" width="7.75390625" style="72" bestFit="1" customWidth="1"/>
    <col min="4" max="232" width="7.875" style="77" bestFit="1" customWidth="1"/>
    <col min="233" max="16384" width="7.875" style="77" customWidth="1"/>
  </cols>
  <sheetData>
    <row r="1" spans="1:11" s="71" customFormat="1" ht="18.75">
      <c r="A1" s="95" t="s">
        <v>309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3" s="71" customFormat="1" ht="18.75">
      <c r="A2" s="17"/>
      <c r="B2" s="15"/>
      <c r="C2" s="72"/>
    </row>
    <row r="3" spans="1:38" s="71" customFormat="1" ht="19.5" customHeight="1">
      <c r="A3" s="105" t="s">
        <v>167</v>
      </c>
      <c r="B3" s="70" t="s">
        <v>168</v>
      </c>
      <c r="C3" s="103" t="s">
        <v>175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1:3" s="71" customFormat="1" ht="18.75">
      <c r="A4" s="106"/>
      <c r="B4" s="131"/>
      <c r="C4" s="129"/>
    </row>
    <row r="5" spans="1:3" s="71" customFormat="1" ht="18.75">
      <c r="A5" s="107"/>
      <c r="B5" s="128"/>
      <c r="C5" s="132">
        <v>1</v>
      </c>
    </row>
    <row r="6" spans="1:67" s="71" customFormat="1" ht="18.75">
      <c r="A6" s="8">
        <v>1</v>
      </c>
      <c r="B6" s="6" t="s">
        <v>275</v>
      </c>
      <c r="C6" s="130">
        <v>25.53825641025641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</row>
    <row r="7" spans="1:67" ht="16.5">
      <c r="A7" s="8">
        <v>2</v>
      </c>
      <c r="B7" s="6" t="s">
        <v>276</v>
      </c>
      <c r="C7" s="76">
        <v>55.503846819846814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</row>
    <row r="8" spans="1:67" ht="16.5">
      <c r="A8" s="8">
        <v>3</v>
      </c>
      <c r="B8" s="6" t="s">
        <v>277</v>
      </c>
      <c r="C8" s="76">
        <v>85.04553579753579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</row>
    <row r="9" spans="1:67" ht="16.5">
      <c r="A9" s="8">
        <v>5</v>
      </c>
      <c r="B9" s="6" t="s">
        <v>278</v>
      </c>
      <c r="C9" s="76">
        <v>60.8417688977689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</row>
    <row r="10" spans="1:67" ht="16.5">
      <c r="A10" s="8">
        <v>6</v>
      </c>
      <c r="B10" s="6" t="s">
        <v>279</v>
      </c>
      <c r="C10" s="74">
        <v>36.441106227106225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</row>
    <row r="11" spans="1:67" ht="16.5">
      <c r="A11" s="8">
        <v>7</v>
      </c>
      <c r="B11" s="7" t="s">
        <v>280</v>
      </c>
      <c r="C11" s="76">
        <v>61.94591208791208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</row>
    <row r="12" spans="1:67" ht="16.5">
      <c r="A12" s="8">
        <v>8</v>
      </c>
      <c r="B12" s="7" t="s">
        <v>281</v>
      </c>
      <c r="C12" s="74">
        <v>25.187846153846156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</row>
    <row r="13" spans="1:67" ht="16.5">
      <c r="A13" s="8">
        <v>9</v>
      </c>
      <c r="B13" s="7" t="s">
        <v>282</v>
      </c>
      <c r="C13" s="76">
        <v>54.5415984015984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</row>
    <row r="14" spans="1:67" ht="16.5">
      <c r="A14" s="8">
        <v>10</v>
      </c>
      <c r="B14" s="7" t="s">
        <v>283</v>
      </c>
      <c r="C14" s="76">
        <v>63.480160506160516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</row>
    <row r="15" spans="1:67" ht="16.5">
      <c r="A15" s="8">
        <v>12</v>
      </c>
      <c r="B15" s="7" t="s">
        <v>284</v>
      </c>
      <c r="C15" s="74">
        <v>41.86942857142857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</row>
    <row r="16" spans="1:67" ht="16.5">
      <c r="A16" s="8">
        <v>13</v>
      </c>
      <c r="B16" s="7" t="s">
        <v>285</v>
      </c>
      <c r="C16" s="76">
        <v>80.0608325008325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</row>
    <row r="17" spans="1:67" ht="16.5">
      <c r="A17" s="8">
        <v>14</v>
      </c>
      <c r="B17" s="7" t="s">
        <v>286</v>
      </c>
      <c r="C17" s="76">
        <v>53.26964368964369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</row>
    <row r="18" spans="1:67" ht="16.5">
      <c r="A18" s="8">
        <v>15</v>
      </c>
      <c r="B18" s="7" t="s">
        <v>287</v>
      </c>
      <c r="C18" s="74">
        <v>1.4923076923076923</v>
      </c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</row>
    <row r="19" spans="1:67" ht="16.5">
      <c r="A19" s="8">
        <v>16</v>
      </c>
      <c r="B19" s="7" t="s">
        <v>288</v>
      </c>
      <c r="C19" s="74">
        <v>42.871106227106225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</row>
    <row r="20" spans="1:67" ht="16.5">
      <c r="A20" s="8">
        <v>17</v>
      </c>
      <c r="B20" s="7" t="s">
        <v>289</v>
      </c>
      <c r="C20" s="74">
        <v>32.929958041958045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</row>
    <row r="21" spans="1:67" ht="16.5">
      <c r="A21" s="8">
        <v>18</v>
      </c>
      <c r="B21" s="7" t="s">
        <v>290</v>
      </c>
      <c r="C21" s="76">
        <v>68.56633499833501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</row>
    <row r="22" spans="1:67" ht="16.5">
      <c r="A22" s="8">
        <v>19</v>
      </c>
      <c r="B22" s="7" t="s">
        <v>291</v>
      </c>
      <c r="C22" s="74">
        <v>37.825749583749584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</row>
    <row r="23" spans="1:67" ht="16.5">
      <c r="A23" s="8">
        <v>21</v>
      </c>
      <c r="B23" s="7" t="s">
        <v>292</v>
      </c>
      <c r="C23" s="76">
        <v>63.52761638361639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</row>
    <row r="24" spans="1:67" ht="16.5">
      <c r="A24" s="8">
        <v>22</v>
      </c>
      <c r="B24" s="7" t="s">
        <v>293</v>
      </c>
      <c r="C24" s="74">
        <v>17.86480586080586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</row>
    <row r="25" spans="1:67" ht="16.5">
      <c r="A25" s="8">
        <v>23</v>
      </c>
      <c r="B25" s="6" t="s">
        <v>294</v>
      </c>
      <c r="C25" s="74">
        <v>45.30701232101232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</row>
    <row r="26" spans="1:67" ht="16.5">
      <c r="A26" s="8">
        <v>24</v>
      </c>
      <c r="B26" s="6" t="s">
        <v>295</v>
      </c>
      <c r="C26" s="74">
        <v>35.43081651681652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</row>
    <row r="27" spans="1:67" ht="16.5">
      <c r="A27" s="8">
        <v>25</v>
      </c>
      <c r="B27" s="6" t="s">
        <v>296</v>
      </c>
      <c r="C27" s="78">
        <v>49.8477002997003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</row>
    <row r="28" spans="1:67" ht="16.5">
      <c r="A28" s="8">
        <v>26</v>
      </c>
      <c r="B28" s="6" t="s">
        <v>297</v>
      </c>
      <c r="C28" s="74">
        <v>28.734214452214452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</row>
    <row r="29" spans="1:67" ht="16.5">
      <c r="A29" s="8">
        <v>27</v>
      </c>
      <c r="B29" s="6" t="s">
        <v>298</v>
      </c>
      <c r="C29" s="76">
        <v>70.32979753579752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</row>
    <row r="30" spans="1:67" ht="16.5">
      <c r="A30" s="8">
        <v>28</v>
      </c>
      <c r="B30" s="6" t="s">
        <v>299</v>
      </c>
      <c r="C30" s="76">
        <v>51.305836829836835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</row>
    <row r="31" spans="1:67" ht="16.5">
      <c r="A31" s="8">
        <v>29</v>
      </c>
      <c r="B31" s="6" t="s">
        <v>300</v>
      </c>
      <c r="C31" s="74">
        <v>21.867119547119543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</row>
    <row r="32" spans="1:67" ht="16.5">
      <c r="A32" s="8">
        <v>30</v>
      </c>
      <c r="B32" s="6" t="s">
        <v>301</v>
      </c>
      <c r="C32" s="76">
        <v>56.80645820845821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</row>
    <row r="33" spans="1:67" ht="16.5">
      <c r="A33" s="8">
        <v>31</v>
      </c>
      <c r="B33" s="6" t="s">
        <v>302</v>
      </c>
      <c r="C33" s="74">
        <v>17.802564102564105</v>
      </c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</row>
    <row r="34" spans="1:67" ht="16.5">
      <c r="A34" s="8">
        <v>32</v>
      </c>
      <c r="B34" s="6" t="s">
        <v>303</v>
      </c>
      <c r="C34" s="74">
        <v>44.62301698301698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</row>
    <row r="35" spans="1:67" ht="16.5">
      <c r="A35" s="8">
        <v>33</v>
      </c>
      <c r="B35" s="6" t="s">
        <v>304</v>
      </c>
      <c r="C35" s="78">
        <v>49.61421045621046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</row>
    <row r="36" spans="1:67" ht="16.5">
      <c r="A36" s="8">
        <v>34</v>
      </c>
      <c r="B36" s="6" t="s">
        <v>305</v>
      </c>
      <c r="C36" s="76">
        <v>57.064705960705965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</row>
    <row r="37" spans="1:67" ht="16.5">
      <c r="A37" s="8">
        <v>35</v>
      </c>
      <c r="B37" s="6" t="s">
        <v>306</v>
      </c>
      <c r="C37" s="76">
        <v>55.70933000333001</v>
      </c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</row>
    <row r="38" spans="1:67" ht="16.5">
      <c r="A38" s="8">
        <v>36</v>
      </c>
      <c r="B38" s="6" t="s">
        <v>307</v>
      </c>
      <c r="C38" s="74">
        <v>40.64828704628705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</row>
    <row r="39" spans="1:67" ht="15.75">
      <c r="A39" s="93" t="s">
        <v>308</v>
      </c>
      <c r="B39" s="93"/>
      <c r="C39" s="66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</row>
    <row r="40" spans="1:15" ht="15.75">
      <c r="A40" s="67" t="s">
        <v>176</v>
      </c>
      <c r="B40" s="67"/>
      <c r="C40" s="79">
        <f>17/33</f>
        <v>0.5151515151515151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</row>
  </sheetData>
  <mergeCells count="6">
    <mergeCell ref="A40:B40"/>
    <mergeCell ref="A39:B39"/>
    <mergeCell ref="C3:C4"/>
    <mergeCell ref="A3:A5"/>
    <mergeCell ref="B3:B5"/>
    <mergeCell ref="A1:K1"/>
  </mergeCells>
  <conditionalFormatting sqref="C1:C5 C39 C41:C65536">
    <cfRule type="cellIs" priority="1" dxfId="0" operator="lessThan" stopIfTrue="1">
      <formula>50</formula>
    </cfRule>
  </conditionalFormatting>
  <conditionalFormatting sqref="C6:C38">
    <cfRule type="cellIs" priority="2" dxfId="1" operator="greaterThanOrEqual" stopIfTrue="1">
      <formula>49.9999999999999</formula>
    </cfRule>
  </conditionalFormatting>
  <conditionalFormatting sqref="C40">
    <cfRule type="cellIs" priority="3" dxfId="2" operator="lessThan" stopIfTrue="1">
      <formula>50</formula>
    </cfRule>
  </conditionalFormatting>
  <printOptions horizontalCentered="1"/>
  <pageMargins left="1.141732283464567" right="0.35433070866141736" top="0.3937007874015748" bottom="0.3937007874015748" header="0.31496062992125984" footer="0.31496062992125984"/>
  <pageSetup horizontalDpi="600" verticalDpi="600" orientation="portrait" paperSize="5" r:id="rId1"/>
  <headerFooter alignWithMargins="0">
    <oddHeader>&amp;R&amp;"Times New Roman,標準"&amp;D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M40"/>
  <sheetViews>
    <sheetView tabSelected="1" workbookViewId="0" topLeftCell="A1">
      <selection activeCell="A1" sqref="A1:AA1"/>
    </sheetView>
  </sheetViews>
  <sheetFormatPr defaultColWidth="9.00390625" defaultRowHeight="16.5"/>
  <cols>
    <col min="1" max="1" width="5.375" style="77" bestFit="1" customWidth="1"/>
    <col min="2" max="2" width="7.75390625" style="77" bestFit="1" customWidth="1"/>
    <col min="3" max="3" width="5.50390625" style="75" bestFit="1" customWidth="1"/>
    <col min="4" max="4" width="6.50390625" style="75" bestFit="1" customWidth="1"/>
    <col min="5" max="5" width="4.625" style="75" bestFit="1" customWidth="1"/>
    <col min="6" max="6" width="7.75390625" style="77" bestFit="1" customWidth="1"/>
    <col min="7" max="7" width="6.50390625" style="77" bestFit="1" customWidth="1"/>
    <col min="8" max="8" width="4.625" style="77" bestFit="1" customWidth="1"/>
    <col min="9" max="9" width="7.75390625" style="77" customWidth="1"/>
    <col min="10" max="10" width="6.50390625" style="77" bestFit="1" customWidth="1"/>
    <col min="11" max="11" width="7.75390625" style="77" bestFit="1" customWidth="1"/>
    <col min="12" max="12" width="6.50390625" style="77" bestFit="1" customWidth="1"/>
    <col min="13" max="13" width="7.25390625" style="77" bestFit="1" customWidth="1"/>
    <col min="14" max="14" width="6.50390625" style="77" bestFit="1" customWidth="1"/>
    <col min="15" max="15" width="7.75390625" style="77" bestFit="1" customWidth="1"/>
    <col min="16" max="16" width="7.75390625" style="77" customWidth="1"/>
    <col min="17" max="17" width="6.50390625" style="77" bestFit="1" customWidth="1"/>
    <col min="18" max="18" width="11.50390625" style="77" bestFit="1" customWidth="1"/>
    <col min="19" max="19" width="7.875" style="77" bestFit="1" customWidth="1"/>
    <col min="20" max="20" width="5.375" style="77" customWidth="1"/>
    <col min="21" max="21" width="9.75390625" style="77" customWidth="1"/>
    <col min="22" max="22" width="10.25390625" style="77" bestFit="1" customWidth="1"/>
    <col min="23" max="23" width="3.875" style="77" bestFit="1" customWidth="1"/>
    <col min="24" max="24" width="7.25390625" style="77" bestFit="1" customWidth="1"/>
    <col min="25" max="25" width="7.75390625" style="77" bestFit="1" customWidth="1"/>
    <col min="26" max="26" width="6.50390625" style="77" bestFit="1" customWidth="1"/>
    <col min="27" max="27" width="7.50390625" style="72" bestFit="1" customWidth="1"/>
    <col min="28" max="16384" width="7.875" style="77" bestFit="1" customWidth="1"/>
  </cols>
  <sheetData>
    <row r="1" spans="1:27" s="71" customFormat="1" ht="18.75">
      <c r="A1" s="95" t="s">
        <v>310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</row>
    <row r="2" spans="1:27" s="71" customFormat="1" ht="18.75">
      <c r="A2" s="17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72"/>
    </row>
    <row r="3" spans="1:62" s="71" customFormat="1" ht="19.5" customHeight="1">
      <c r="A3" s="105" t="s">
        <v>167</v>
      </c>
      <c r="B3" s="105" t="s">
        <v>168</v>
      </c>
      <c r="C3" s="70" t="s">
        <v>169</v>
      </c>
      <c r="D3" s="90"/>
      <c r="E3" s="70" t="s">
        <v>170</v>
      </c>
      <c r="F3" s="89"/>
      <c r="G3" s="90"/>
      <c r="H3" s="70" t="s">
        <v>171</v>
      </c>
      <c r="I3" s="89"/>
      <c r="J3" s="99"/>
      <c r="K3" s="89" t="s">
        <v>249</v>
      </c>
      <c r="L3" s="90"/>
      <c r="M3" s="105" t="s">
        <v>250</v>
      </c>
      <c r="N3" s="70" t="s">
        <v>173</v>
      </c>
      <c r="O3" s="90"/>
      <c r="P3" s="70" t="s">
        <v>175</v>
      </c>
      <c r="Q3" s="90"/>
      <c r="R3" s="96" t="s">
        <v>174</v>
      </c>
      <c r="S3" s="97"/>
      <c r="T3" s="97"/>
      <c r="U3" s="97"/>
      <c r="V3" s="97"/>
      <c r="W3" s="97"/>
      <c r="X3" s="97"/>
      <c r="Y3" s="97"/>
      <c r="Z3" s="98"/>
      <c r="AA3" s="103" t="s">
        <v>175</v>
      </c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27" s="71" customFormat="1" ht="18.75">
      <c r="A4" s="106"/>
      <c r="B4" s="106"/>
      <c r="C4" s="65"/>
      <c r="D4" s="92"/>
      <c r="E4" s="65"/>
      <c r="F4" s="91"/>
      <c r="G4" s="92"/>
      <c r="H4" s="100"/>
      <c r="I4" s="101"/>
      <c r="J4" s="102"/>
      <c r="K4" s="91"/>
      <c r="L4" s="92"/>
      <c r="M4" s="108"/>
      <c r="N4" s="65"/>
      <c r="O4" s="92"/>
      <c r="P4" s="65"/>
      <c r="Q4" s="92"/>
      <c r="R4" s="21" t="s">
        <v>251</v>
      </c>
      <c r="S4" s="21" t="s">
        <v>252</v>
      </c>
      <c r="T4" s="87" t="s">
        <v>253</v>
      </c>
      <c r="U4" s="88"/>
      <c r="V4" s="21" t="s">
        <v>254</v>
      </c>
      <c r="W4" s="87" t="s">
        <v>255</v>
      </c>
      <c r="X4" s="88"/>
      <c r="Y4" s="87" t="s">
        <v>175</v>
      </c>
      <c r="Z4" s="88"/>
      <c r="AA4" s="104"/>
    </row>
    <row r="5" spans="1:27" s="71" customFormat="1" ht="18.75">
      <c r="A5" s="107"/>
      <c r="B5" s="107"/>
      <c r="C5" s="18">
        <v>100</v>
      </c>
      <c r="D5" s="22">
        <v>0.2</v>
      </c>
      <c r="E5" s="62">
        <v>80</v>
      </c>
      <c r="F5" s="22">
        <v>1</v>
      </c>
      <c r="G5" s="22">
        <v>0.3</v>
      </c>
      <c r="H5" s="18">
        <v>22</v>
      </c>
      <c r="I5" s="22">
        <v>1</v>
      </c>
      <c r="J5" s="22">
        <v>0.25</v>
      </c>
      <c r="K5" s="22">
        <v>1</v>
      </c>
      <c r="L5" s="23">
        <v>0.25</v>
      </c>
      <c r="M5" s="23">
        <v>0.6</v>
      </c>
      <c r="N5" s="23">
        <v>0.4</v>
      </c>
      <c r="O5" s="24">
        <v>1</v>
      </c>
      <c r="P5" s="24">
        <v>1</v>
      </c>
      <c r="Q5" s="24">
        <v>0.6</v>
      </c>
      <c r="R5" s="24">
        <v>0.3</v>
      </c>
      <c r="S5" s="24">
        <v>0.2</v>
      </c>
      <c r="T5" s="24" t="s">
        <v>256</v>
      </c>
      <c r="U5" s="47" t="s">
        <v>257</v>
      </c>
      <c r="V5" s="24">
        <v>0.2</v>
      </c>
      <c r="W5" s="24" t="s">
        <v>256</v>
      </c>
      <c r="X5" s="47" t="s">
        <v>257</v>
      </c>
      <c r="Y5" s="24">
        <v>1</v>
      </c>
      <c r="Z5" s="24">
        <v>0.4</v>
      </c>
      <c r="AA5" s="73">
        <f>SUM(Q5,Z5)</f>
        <v>1</v>
      </c>
    </row>
    <row r="6" spans="1:91" s="71" customFormat="1" ht="18.75">
      <c r="A6" s="8">
        <v>1</v>
      </c>
      <c r="B6" s="6" t="s">
        <v>258</v>
      </c>
      <c r="C6" s="26">
        <v>23.5</v>
      </c>
      <c r="D6" s="30">
        <f>C6/5</f>
        <v>4.7</v>
      </c>
      <c r="E6" s="30">
        <v>28</v>
      </c>
      <c r="F6" s="30">
        <f>E6/8*10</f>
        <v>35</v>
      </c>
      <c r="G6" s="30">
        <f>E6/8*3</f>
        <v>10.5</v>
      </c>
      <c r="H6" s="28" t="s">
        <v>259</v>
      </c>
      <c r="I6" s="30">
        <v>0</v>
      </c>
      <c r="J6" s="30">
        <v>0</v>
      </c>
      <c r="K6" s="30">
        <v>62</v>
      </c>
      <c r="L6" s="30">
        <f>K6/4</f>
        <v>15.5</v>
      </c>
      <c r="M6" s="31">
        <v>13.755555555555555</v>
      </c>
      <c r="N6" s="32">
        <f>O6*0.4</f>
        <v>12.280000000000001</v>
      </c>
      <c r="O6" s="33">
        <f>SUM(D6,G6,J6,L6)</f>
        <v>30.7</v>
      </c>
      <c r="P6" s="33">
        <f>SUM(M6,N6)</f>
        <v>26.035555555555554</v>
      </c>
      <c r="Q6" s="33">
        <f>P6*0.6</f>
        <v>15.621333333333332</v>
      </c>
      <c r="R6" s="30">
        <v>6.042307692307691</v>
      </c>
      <c r="S6" s="30">
        <v>6.75</v>
      </c>
      <c r="T6" s="28">
        <v>3</v>
      </c>
      <c r="U6" s="28">
        <v>2</v>
      </c>
      <c r="V6" s="28">
        <v>0</v>
      </c>
      <c r="W6" s="30">
        <v>4</v>
      </c>
      <c r="X6" s="30">
        <v>3</v>
      </c>
      <c r="Y6" s="35">
        <f>SUM(R6,S6,T6,U6,V6,W6,X6)</f>
        <v>24.79230769230769</v>
      </c>
      <c r="Z6" s="35">
        <f>Y6*0.4</f>
        <v>9.916923076923077</v>
      </c>
      <c r="AA6" s="74">
        <f>SUM(Q6,Z6)</f>
        <v>25.53825641025641</v>
      </c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</row>
    <row r="7" spans="1:91" ht="16.5">
      <c r="A7" s="8">
        <v>2</v>
      </c>
      <c r="B7" s="6" t="s">
        <v>260</v>
      </c>
      <c r="C7" s="38">
        <v>53</v>
      </c>
      <c r="D7" s="30">
        <f aca="true" t="shared" si="0" ref="D7:D38">C7/5</f>
        <v>10.6</v>
      </c>
      <c r="E7" s="30">
        <v>32</v>
      </c>
      <c r="F7" s="30">
        <f aca="true" t="shared" si="1" ref="F7:F38">E7/8*10</f>
        <v>40</v>
      </c>
      <c r="G7" s="30">
        <f aca="true" t="shared" si="2" ref="G7:G38">E7/8*3</f>
        <v>12</v>
      </c>
      <c r="H7" s="28">
        <v>4</v>
      </c>
      <c r="I7" s="30">
        <f aca="true" t="shared" si="3" ref="I7:I38">H7/22*100</f>
        <v>18.181818181818183</v>
      </c>
      <c r="J7" s="30">
        <f aca="true" t="shared" si="4" ref="J7:J38">H7/22*25</f>
        <v>4.545454545454546</v>
      </c>
      <c r="K7" s="30">
        <v>64</v>
      </c>
      <c r="L7" s="30">
        <f aca="true" t="shared" si="5" ref="L7:L38">K7/4</f>
        <v>16</v>
      </c>
      <c r="M7" s="31">
        <v>23.917460317460318</v>
      </c>
      <c r="N7" s="32">
        <f aca="true" t="shared" si="6" ref="N7:N38">O7*0.4</f>
        <v>17.25818181818182</v>
      </c>
      <c r="O7" s="33">
        <f aca="true" t="shared" si="7" ref="O7:O38">SUM(D7,G7,J7,L7)</f>
        <v>43.14545454545455</v>
      </c>
      <c r="P7" s="33">
        <f aca="true" t="shared" si="8" ref="P7:P38">SUM(M7,N7)</f>
        <v>41.175642135642136</v>
      </c>
      <c r="Q7" s="33">
        <f aca="true" t="shared" si="9" ref="Q7:Q38">P7*0.6</f>
        <v>24.70538528138528</v>
      </c>
      <c r="R7" s="30">
        <v>19.99615384615385</v>
      </c>
      <c r="S7" s="30">
        <v>14</v>
      </c>
      <c r="T7" s="28">
        <v>5</v>
      </c>
      <c r="U7" s="28">
        <v>7</v>
      </c>
      <c r="V7" s="28">
        <v>18</v>
      </c>
      <c r="W7" s="30">
        <v>6</v>
      </c>
      <c r="X7" s="30">
        <v>7</v>
      </c>
      <c r="Y7" s="35">
        <f aca="true" t="shared" si="10" ref="Y7:Y38">SUM(R7,S7,T7,U7,V7,W7,X7)</f>
        <v>76.99615384615385</v>
      </c>
      <c r="Z7" s="35">
        <f aca="true" t="shared" si="11" ref="Z7:Z38">Y7*0.4</f>
        <v>30.798461538461538</v>
      </c>
      <c r="AA7" s="76">
        <f aca="true" t="shared" si="12" ref="AA7:AA38">SUM(Q7,Z7)</f>
        <v>55.503846819846814</v>
      </c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</row>
    <row r="8" spans="1:91" ht="16.5">
      <c r="A8" s="8">
        <v>3</v>
      </c>
      <c r="B8" s="6" t="s">
        <v>139</v>
      </c>
      <c r="C8" s="26">
        <v>86</v>
      </c>
      <c r="D8" s="30">
        <f t="shared" si="0"/>
        <v>17.2</v>
      </c>
      <c r="E8" s="30">
        <v>72</v>
      </c>
      <c r="F8" s="30">
        <f t="shared" si="1"/>
        <v>90</v>
      </c>
      <c r="G8" s="30">
        <f t="shared" si="2"/>
        <v>27</v>
      </c>
      <c r="H8" s="28">
        <v>17</v>
      </c>
      <c r="I8" s="30">
        <f t="shared" si="3"/>
        <v>77.27272727272727</v>
      </c>
      <c r="J8" s="30">
        <f t="shared" si="4"/>
        <v>19.318181818181817</v>
      </c>
      <c r="K8" s="30">
        <v>82</v>
      </c>
      <c r="L8" s="30">
        <f t="shared" si="5"/>
        <v>20.5</v>
      </c>
      <c r="M8" s="31">
        <v>44.7968253968254</v>
      </c>
      <c r="N8" s="32">
        <f t="shared" si="6"/>
        <v>33.60727272727273</v>
      </c>
      <c r="O8" s="33">
        <f t="shared" si="7"/>
        <v>84.01818181818182</v>
      </c>
      <c r="P8" s="33">
        <f t="shared" si="8"/>
        <v>78.40409812409813</v>
      </c>
      <c r="Q8" s="33">
        <f t="shared" si="9"/>
        <v>47.04245887445887</v>
      </c>
      <c r="R8" s="30">
        <v>28.257692307692306</v>
      </c>
      <c r="S8" s="30">
        <v>15.75</v>
      </c>
      <c r="T8" s="28">
        <v>7</v>
      </c>
      <c r="U8" s="28">
        <v>9</v>
      </c>
      <c r="V8" s="28">
        <v>18</v>
      </c>
      <c r="W8" s="30">
        <v>8</v>
      </c>
      <c r="X8" s="30">
        <v>9</v>
      </c>
      <c r="Y8" s="35">
        <f t="shared" si="10"/>
        <v>95.00769230769231</v>
      </c>
      <c r="Z8" s="35">
        <f t="shared" si="11"/>
        <v>38.003076923076925</v>
      </c>
      <c r="AA8" s="76">
        <f t="shared" si="12"/>
        <v>85.04553579753579</v>
      </c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</row>
    <row r="9" spans="1:91" ht="16.5">
      <c r="A9" s="8">
        <v>5</v>
      </c>
      <c r="B9" s="6" t="s">
        <v>140</v>
      </c>
      <c r="C9" s="26">
        <v>48</v>
      </c>
      <c r="D9" s="30">
        <f t="shared" si="0"/>
        <v>9.6</v>
      </c>
      <c r="E9" s="30">
        <v>40</v>
      </c>
      <c r="F9" s="30">
        <f t="shared" si="1"/>
        <v>50</v>
      </c>
      <c r="G9" s="30">
        <f t="shared" si="2"/>
        <v>15</v>
      </c>
      <c r="H9" s="28">
        <v>9</v>
      </c>
      <c r="I9" s="30">
        <f t="shared" si="3"/>
        <v>40.909090909090914</v>
      </c>
      <c r="J9" s="30">
        <f t="shared" si="4"/>
        <v>10.227272727272728</v>
      </c>
      <c r="K9" s="30">
        <v>72</v>
      </c>
      <c r="L9" s="30">
        <f t="shared" si="5"/>
        <v>18</v>
      </c>
      <c r="M9" s="31">
        <v>26.241269841269844</v>
      </c>
      <c r="N9" s="32">
        <f t="shared" si="6"/>
        <v>21.130909090909093</v>
      </c>
      <c r="O9" s="33">
        <f t="shared" si="7"/>
        <v>52.82727272727273</v>
      </c>
      <c r="P9" s="33">
        <f t="shared" si="8"/>
        <v>47.37217893217894</v>
      </c>
      <c r="Q9" s="33">
        <f t="shared" si="9"/>
        <v>28.423307359307362</v>
      </c>
      <c r="R9" s="30">
        <v>22.546153846153846</v>
      </c>
      <c r="S9" s="30">
        <v>14.5</v>
      </c>
      <c r="T9" s="28">
        <v>5</v>
      </c>
      <c r="U9" s="28">
        <v>8</v>
      </c>
      <c r="V9" s="28">
        <v>19</v>
      </c>
      <c r="W9" s="30">
        <v>5</v>
      </c>
      <c r="X9" s="30">
        <v>7</v>
      </c>
      <c r="Y9" s="35">
        <f t="shared" si="10"/>
        <v>81.04615384615384</v>
      </c>
      <c r="Z9" s="35">
        <f t="shared" si="11"/>
        <v>32.418461538461536</v>
      </c>
      <c r="AA9" s="76">
        <f t="shared" si="12"/>
        <v>60.8417688977689</v>
      </c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</row>
    <row r="10" spans="1:91" ht="16.5">
      <c r="A10" s="8">
        <v>6</v>
      </c>
      <c r="B10" s="6" t="s">
        <v>50</v>
      </c>
      <c r="C10" s="26">
        <v>28</v>
      </c>
      <c r="D10" s="30">
        <f t="shared" si="0"/>
        <v>5.6</v>
      </c>
      <c r="E10" s="30">
        <v>21</v>
      </c>
      <c r="F10" s="30">
        <f t="shared" si="1"/>
        <v>26.25</v>
      </c>
      <c r="G10" s="30">
        <f t="shared" si="2"/>
        <v>7.875</v>
      </c>
      <c r="H10" s="28" t="s">
        <v>40</v>
      </c>
      <c r="I10" s="30">
        <v>0</v>
      </c>
      <c r="J10" s="30">
        <v>0</v>
      </c>
      <c r="K10" s="30">
        <v>60</v>
      </c>
      <c r="L10" s="30">
        <f t="shared" si="5"/>
        <v>15</v>
      </c>
      <c r="M10" s="31">
        <v>20.768253968253966</v>
      </c>
      <c r="N10" s="32">
        <f t="shared" si="6"/>
        <v>11.39</v>
      </c>
      <c r="O10" s="33">
        <f t="shared" si="7"/>
        <v>28.475</v>
      </c>
      <c r="P10" s="33">
        <f t="shared" si="8"/>
        <v>32.158253968253966</v>
      </c>
      <c r="Q10" s="33">
        <f t="shared" si="9"/>
        <v>19.294952380952378</v>
      </c>
      <c r="R10" s="30">
        <v>10.865384615384615</v>
      </c>
      <c r="S10" s="30">
        <v>6</v>
      </c>
      <c r="T10" s="28">
        <v>5</v>
      </c>
      <c r="U10" s="28">
        <v>2</v>
      </c>
      <c r="V10" s="28">
        <v>13</v>
      </c>
      <c r="W10" s="30">
        <v>3</v>
      </c>
      <c r="X10" s="30">
        <v>3</v>
      </c>
      <c r="Y10" s="35">
        <f t="shared" si="10"/>
        <v>42.86538461538461</v>
      </c>
      <c r="Z10" s="35">
        <f t="shared" si="11"/>
        <v>17.146153846153847</v>
      </c>
      <c r="AA10" s="74">
        <f t="shared" si="12"/>
        <v>36.441106227106225</v>
      </c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</row>
    <row r="11" spans="1:91" ht="16.5">
      <c r="A11" s="8">
        <v>7</v>
      </c>
      <c r="B11" s="7" t="s">
        <v>51</v>
      </c>
      <c r="C11" s="26">
        <v>86</v>
      </c>
      <c r="D11" s="30">
        <f t="shared" si="0"/>
        <v>17.2</v>
      </c>
      <c r="E11" s="30">
        <v>33</v>
      </c>
      <c r="F11" s="30">
        <f t="shared" si="1"/>
        <v>41.25</v>
      </c>
      <c r="G11" s="30">
        <f t="shared" si="2"/>
        <v>12.375</v>
      </c>
      <c r="H11" s="28">
        <v>11</v>
      </c>
      <c r="I11" s="30">
        <f t="shared" si="3"/>
        <v>50</v>
      </c>
      <c r="J11" s="30">
        <f t="shared" si="4"/>
        <v>12.5</v>
      </c>
      <c r="K11" s="30">
        <v>77</v>
      </c>
      <c r="L11" s="30">
        <f t="shared" si="5"/>
        <v>19.25</v>
      </c>
      <c r="M11" s="31">
        <v>34.49523809523809</v>
      </c>
      <c r="N11" s="32">
        <f t="shared" si="6"/>
        <v>24.53</v>
      </c>
      <c r="O11" s="33">
        <f t="shared" si="7"/>
        <v>61.325</v>
      </c>
      <c r="P11" s="33">
        <f t="shared" si="8"/>
        <v>59.025238095238095</v>
      </c>
      <c r="Q11" s="33">
        <f t="shared" si="9"/>
        <v>35.415142857142854</v>
      </c>
      <c r="R11" s="30">
        <v>25.826923076923073</v>
      </c>
      <c r="S11" s="30">
        <v>15.5</v>
      </c>
      <c r="T11" s="28">
        <v>4</v>
      </c>
      <c r="U11" s="28">
        <v>8</v>
      </c>
      <c r="V11" s="28">
        <v>0</v>
      </c>
      <c r="W11" s="30">
        <v>6</v>
      </c>
      <c r="X11" s="30">
        <v>7</v>
      </c>
      <c r="Y11" s="35">
        <f t="shared" si="10"/>
        <v>66.32692307692307</v>
      </c>
      <c r="Z11" s="35">
        <f t="shared" si="11"/>
        <v>26.530769230769227</v>
      </c>
      <c r="AA11" s="76">
        <f t="shared" si="12"/>
        <v>61.94591208791208</v>
      </c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</row>
    <row r="12" spans="1:91" ht="16.5">
      <c r="A12" s="8">
        <v>8</v>
      </c>
      <c r="B12" s="7" t="s">
        <v>52</v>
      </c>
      <c r="C12" s="38">
        <v>3</v>
      </c>
      <c r="D12" s="30">
        <f t="shared" si="0"/>
        <v>0.6</v>
      </c>
      <c r="E12" s="30">
        <v>31</v>
      </c>
      <c r="F12" s="30">
        <f t="shared" si="1"/>
        <v>38.75</v>
      </c>
      <c r="G12" s="30">
        <f t="shared" si="2"/>
        <v>11.625</v>
      </c>
      <c r="H12" s="28" t="s">
        <v>40</v>
      </c>
      <c r="I12" s="30">
        <v>0</v>
      </c>
      <c r="J12" s="30">
        <v>0</v>
      </c>
      <c r="K12" s="30">
        <v>69</v>
      </c>
      <c r="L12" s="30">
        <f t="shared" si="5"/>
        <v>17.25</v>
      </c>
      <c r="M12" s="31">
        <v>9.2</v>
      </c>
      <c r="N12" s="32">
        <f t="shared" si="6"/>
        <v>11.790000000000001</v>
      </c>
      <c r="O12" s="33">
        <f t="shared" si="7"/>
        <v>29.475</v>
      </c>
      <c r="P12" s="33">
        <f t="shared" si="8"/>
        <v>20.990000000000002</v>
      </c>
      <c r="Q12" s="33">
        <f t="shared" si="9"/>
        <v>12.594000000000001</v>
      </c>
      <c r="R12" s="30">
        <v>7.484615384615386</v>
      </c>
      <c r="S12" s="30">
        <v>14</v>
      </c>
      <c r="T12" s="28">
        <v>4</v>
      </c>
      <c r="U12" s="28">
        <v>0</v>
      </c>
      <c r="V12" s="28">
        <v>0</v>
      </c>
      <c r="W12" s="30">
        <v>4</v>
      </c>
      <c r="X12" s="30">
        <v>2</v>
      </c>
      <c r="Y12" s="35">
        <f t="shared" si="10"/>
        <v>31.484615384615385</v>
      </c>
      <c r="Z12" s="35">
        <f t="shared" si="11"/>
        <v>12.593846153846155</v>
      </c>
      <c r="AA12" s="74">
        <f t="shared" si="12"/>
        <v>25.187846153846156</v>
      </c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</row>
    <row r="13" spans="1:91" ht="16.5">
      <c r="A13" s="8">
        <v>9</v>
      </c>
      <c r="B13" s="7" t="s">
        <v>53</v>
      </c>
      <c r="C13" s="38">
        <v>62.5</v>
      </c>
      <c r="D13" s="30">
        <f t="shared" si="0"/>
        <v>12.5</v>
      </c>
      <c r="E13" s="30">
        <v>54</v>
      </c>
      <c r="F13" s="30">
        <f t="shared" si="1"/>
        <v>67.5</v>
      </c>
      <c r="G13" s="30">
        <f t="shared" si="2"/>
        <v>20.25</v>
      </c>
      <c r="H13" s="28">
        <v>8</v>
      </c>
      <c r="I13" s="30">
        <f t="shared" si="3"/>
        <v>36.36363636363637</v>
      </c>
      <c r="J13" s="30">
        <f t="shared" si="4"/>
        <v>9.090909090909092</v>
      </c>
      <c r="K13" s="30">
        <v>58</v>
      </c>
      <c r="L13" s="30">
        <f t="shared" si="5"/>
        <v>14.5</v>
      </c>
      <c r="M13" s="31">
        <v>25.238095238095237</v>
      </c>
      <c r="N13" s="32">
        <f t="shared" si="6"/>
        <v>22.53636363636364</v>
      </c>
      <c r="O13" s="33">
        <f t="shared" si="7"/>
        <v>56.34090909090909</v>
      </c>
      <c r="P13" s="33">
        <f t="shared" si="8"/>
        <v>47.77445887445887</v>
      </c>
      <c r="Q13" s="33">
        <f t="shared" si="9"/>
        <v>28.664675324675322</v>
      </c>
      <c r="R13" s="30">
        <v>16.19230769230769</v>
      </c>
      <c r="S13" s="30">
        <v>12.5</v>
      </c>
      <c r="T13" s="28">
        <v>6</v>
      </c>
      <c r="U13" s="28">
        <v>7</v>
      </c>
      <c r="V13" s="28">
        <v>12</v>
      </c>
      <c r="W13" s="30">
        <v>5</v>
      </c>
      <c r="X13" s="30">
        <v>6</v>
      </c>
      <c r="Y13" s="35">
        <f t="shared" si="10"/>
        <v>64.6923076923077</v>
      </c>
      <c r="Z13" s="35">
        <f t="shared" si="11"/>
        <v>25.876923076923077</v>
      </c>
      <c r="AA13" s="76">
        <f t="shared" si="12"/>
        <v>54.5415984015984</v>
      </c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</row>
    <row r="14" spans="1:91" ht="16.5">
      <c r="A14" s="8">
        <v>10</v>
      </c>
      <c r="B14" s="7" t="s">
        <v>54</v>
      </c>
      <c r="C14" s="38">
        <v>55.5</v>
      </c>
      <c r="D14" s="30">
        <f t="shared" si="0"/>
        <v>11.1</v>
      </c>
      <c r="E14" s="30">
        <v>35</v>
      </c>
      <c r="F14" s="30">
        <f t="shared" si="1"/>
        <v>43.75</v>
      </c>
      <c r="G14" s="30">
        <f t="shared" si="2"/>
        <v>13.125</v>
      </c>
      <c r="H14" s="28">
        <v>7</v>
      </c>
      <c r="I14" s="30">
        <f t="shared" si="3"/>
        <v>31.818181818181817</v>
      </c>
      <c r="J14" s="30">
        <f t="shared" si="4"/>
        <v>7.954545454545454</v>
      </c>
      <c r="K14" s="30">
        <v>71</v>
      </c>
      <c r="L14" s="30">
        <f t="shared" si="5"/>
        <v>17.75</v>
      </c>
      <c r="M14" s="31">
        <v>28.641269841269843</v>
      </c>
      <c r="N14" s="32">
        <f t="shared" si="6"/>
        <v>19.971818181818183</v>
      </c>
      <c r="O14" s="33">
        <f t="shared" si="7"/>
        <v>49.929545454545455</v>
      </c>
      <c r="P14" s="33">
        <f t="shared" si="8"/>
        <v>48.613088023088025</v>
      </c>
      <c r="Q14" s="33">
        <f t="shared" si="9"/>
        <v>29.167852813852814</v>
      </c>
      <c r="R14" s="30">
        <v>26.78076923076923</v>
      </c>
      <c r="S14" s="30">
        <v>15</v>
      </c>
      <c r="T14" s="28">
        <v>5</v>
      </c>
      <c r="U14" s="28">
        <v>8</v>
      </c>
      <c r="V14" s="28">
        <v>17</v>
      </c>
      <c r="W14" s="30">
        <v>6</v>
      </c>
      <c r="X14" s="30">
        <v>8</v>
      </c>
      <c r="Y14" s="35">
        <f t="shared" si="10"/>
        <v>85.78076923076924</v>
      </c>
      <c r="Z14" s="35">
        <f t="shared" si="11"/>
        <v>34.3123076923077</v>
      </c>
      <c r="AA14" s="76">
        <f t="shared" si="12"/>
        <v>63.480160506160516</v>
      </c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</row>
    <row r="15" spans="1:91" ht="16.5">
      <c r="A15" s="8">
        <v>12</v>
      </c>
      <c r="B15" s="7" t="s">
        <v>55</v>
      </c>
      <c r="C15" s="38">
        <v>48.5</v>
      </c>
      <c r="D15" s="30">
        <f t="shared" si="0"/>
        <v>9.7</v>
      </c>
      <c r="E15" s="30">
        <v>29</v>
      </c>
      <c r="F15" s="30">
        <f t="shared" si="1"/>
        <v>36.25</v>
      </c>
      <c r="G15" s="30">
        <f t="shared" si="2"/>
        <v>10.875</v>
      </c>
      <c r="H15" s="28">
        <v>11</v>
      </c>
      <c r="I15" s="30">
        <f t="shared" si="3"/>
        <v>50</v>
      </c>
      <c r="J15" s="30">
        <f t="shared" si="4"/>
        <v>12.5</v>
      </c>
      <c r="K15" s="30">
        <v>74</v>
      </c>
      <c r="L15" s="30">
        <f t="shared" si="5"/>
        <v>18.5</v>
      </c>
      <c r="M15" s="31">
        <v>19.85238095238095</v>
      </c>
      <c r="N15" s="32">
        <f t="shared" si="6"/>
        <v>20.630000000000003</v>
      </c>
      <c r="O15" s="33">
        <f t="shared" si="7"/>
        <v>51.575</v>
      </c>
      <c r="P15" s="33">
        <f t="shared" si="8"/>
        <v>40.48238095238095</v>
      </c>
      <c r="Q15" s="33">
        <f t="shared" si="9"/>
        <v>24.28942857142857</v>
      </c>
      <c r="R15" s="30">
        <v>11.95</v>
      </c>
      <c r="S15" s="30">
        <v>13</v>
      </c>
      <c r="T15" s="28">
        <v>3</v>
      </c>
      <c r="U15" s="28">
        <v>7</v>
      </c>
      <c r="V15" s="28">
        <v>0</v>
      </c>
      <c r="W15" s="30">
        <v>3</v>
      </c>
      <c r="X15" s="30">
        <v>6</v>
      </c>
      <c r="Y15" s="35">
        <f t="shared" si="10"/>
        <v>43.95</v>
      </c>
      <c r="Z15" s="35">
        <f t="shared" si="11"/>
        <v>17.580000000000002</v>
      </c>
      <c r="AA15" s="74">
        <f t="shared" si="12"/>
        <v>41.86942857142857</v>
      </c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</row>
    <row r="16" spans="1:91" ht="16.5">
      <c r="A16" s="8">
        <v>13</v>
      </c>
      <c r="B16" s="7" t="s">
        <v>56</v>
      </c>
      <c r="C16" s="38">
        <v>80</v>
      </c>
      <c r="D16" s="30">
        <f t="shared" si="0"/>
        <v>16</v>
      </c>
      <c r="E16" s="30">
        <v>74</v>
      </c>
      <c r="F16" s="30">
        <f t="shared" si="1"/>
        <v>92.5</v>
      </c>
      <c r="G16" s="30">
        <f t="shared" si="2"/>
        <v>27.75</v>
      </c>
      <c r="H16" s="28">
        <v>17</v>
      </c>
      <c r="I16" s="30">
        <f t="shared" si="3"/>
        <v>77.27272727272727</v>
      </c>
      <c r="J16" s="30">
        <f t="shared" si="4"/>
        <v>19.318181818181817</v>
      </c>
      <c r="K16" s="30">
        <v>88</v>
      </c>
      <c r="L16" s="30">
        <f t="shared" si="5"/>
        <v>22</v>
      </c>
      <c r="M16" s="31">
        <v>41.492063492063494</v>
      </c>
      <c r="N16" s="32">
        <f t="shared" si="6"/>
        <v>34.027272727272724</v>
      </c>
      <c r="O16" s="33">
        <f t="shared" si="7"/>
        <v>85.06818181818181</v>
      </c>
      <c r="P16" s="33">
        <f t="shared" si="8"/>
        <v>75.51933621933622</v>
      </c>
      <c r="Q16" s="33">
        <f t="shared" si="9"/>
        <v>45.31160173160173</v>
      </c>
      <c r="R16" s="30">
        <v>22.873076923076926</v>
      </c>
      <c r="S16" s="30">
        <v>15</v>
      </c>
      <c r="T16" s="28">
        <v>8</v>
      </c>
      <c r="U16" s="28">
        <v>9</v>
      </c>
      <c r="V16" s="28">
        <v>15</v>
      </c>
      <c r="W16" s="30">
        <v>8</v>
      </c>
      <c r="X16" s="30">
        <v>9</v>
      </c>
      <c r="Y16" s="35">
        <f t="shared" si="10"/>
        <v>86.87307692307692</v>
      </c>
      <c r="Z16" s="35">
        <f t="shared" si="11"/>
        <v>34.74923076923077</v>
      </c>
      <c r="AA16" s="76">
        <f t="shared" si="12"/>
        <v>80.0608325008325</v>
      </c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</row>
    <row r="17" spans="1:91" ht="16.5">
      <c r="A17" s="8">
        <v>14</v>
      </c>
      <c r="B17" s="7" t="s">
        <v>57</v>
      </c>
      <c r="C17" s="38">
        <v>42.5</v>
      </c>
      <c r="D17" s="30">
        <f t="shared" si="0"/>
        <v>8.5</v>
      </c>
      <c r="E17" s="30">
        <v>42</v>
      </c>
      <c r="F17" s="30">
        <f t="shared" si="1"/>
        <v>52.5</v>
      </c>
      <c r="G17" s="30">
        <f t="shared" si="2"/>
        <v>15.75</v>
      </c>
      <c r="H17" s="28">
        <v>5</v>
      </c>
      <c r="I17" s="30">
        <f t="shared" si="3"/>
        <v>22.727272727272727</v>
      </c>
      <c r="J17" s="30">
        <f t="shared" si="4"/>
        <v>5.681818181818182</v>
      </c>
      <c r="K17" s="30">
        <v>73</v>
      </c>
      <c r="L17" s="30">
        <f t="shared" si="5"/>
        <v>18.25</v>
      </c>
      <c r="M17" s="31">
        <v>28.092063492063488</v>
      </c>
      <c r="N17" s="32">
        <f t="shared" si="6"/>
        <v>19.272727272727273</v>
      </c>
      <c r="O17" s="33">
        <f t="shared" si="7"/>
        <v>48.18181818181818</v>
      </c>
      <c r="P17" s="33">
        <f t="shared" si="8"/>
        <v>47.36479076479076</v>
      </c>
      <c r="Q17" s="33">
        <f t="shared" si="9"/>
        <v>28.418874458874456</v>
      </c>
      <c r="R17" s="30">
        <v>13.626923076923076</v>
      </c>
      <c r="S17" s="30">
        <v>13.5</v>
      </c>
      <c r="T17" s="28">
        <v>4</v>
      </c>
      <c r="U17" s="28">
        <v>7</v>
      </c>
      <c r="V17" s="28">
        <v>12</v>
      </c>
      <c r="W17" s="30">
        <v>6</v>
      </c>
      <c r="X17" s="30">
        <v>6</v>
      </c>
      <c r="Y17" s="35">
        <f t="shared" si="10"/>
        <v>62.12692307692308</v>
      </c>
      <c r="Z17" s="35">
        <f t="shared" si="11"/>
        <v>24.85076923076923</v>
      </c>
      <c r="AA17" s="76">
        <f t="shared" si="12"/>
        <v>53.26964368964369</v>
      </c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</row>
    <row r="18" spans="1:91" ht="16.5">
      <c r="A18" s="8">
        <v>15</v>
      </c>
      <c r="B18" s="7" t="s">
        <v>141</v>
      </c>
      <c r="C18" s="38" t="s">
        <v>40</v>
      </c>
      <c r="D18" s="30">
        <v>0</v>
      </c>
      <c r="E18" s="30" t="s">
        <v>40</v>
      </c>
      <c r="F18" s="30">
        <v>0</v>
      </c>
      <c r="G18" s="30">
        <v>0</v>
      </c>
      <c r="H18" s="28" t="s">
        <v>40</v>
      </c>
      <c r="I18" s="30">
        <v>0</v>
      </c>
      <c r="J18" s="30">
        <v>0</v>
      </c>
      <c r="K18" s="30" t="s">
        <v>40</v>
      </c>
      <c r="L18" s="30">
        <v>0</v>
      </c>
      <c r="M18" s="31">
        <v>0.8</v>
      </c>
      <c r="N18" s="32">
        <f t="shared" si="6"/>
        <v>0</v>
      </c>
      <c r="O18" s="33">
        <f t="shared" si="7"/>
        <v>0</v>
      </c>
      <c r="P18" s="33">
        <f t="shared" si="8"/>
        <v>0.8</v>
      </c>
      <c r="Q18" s="33">
        <f t="shared" si="9"/>
        <v>0.48</v>
      </c>
      <c r="R18" s="30">
        <v>0.5307692307692308</v>
      </c>
      <c r="S18" s="30">
        <v>0</v>
      </c>
      <c r="T18" s="28">
        <v>1</v>
      </c>
      <c r="U18" s="28">
        <v>0</v>
      </c>
      <c r="V18" s="28">
        <v>0</v>
      </c>
      <c r="W18" s="30">
        <v>1</v>
      </c>
      <c r="X18" s="30">
        <v>0</v>
      </c>
      <c r="Y18" s="35">
        <f t="shared" si="10"/>
        <v>2.5307692307692307</v>
      </c>
      <c r="Z18" s="35">
        <f t="shared" si="11"/>
        <v>1.0123076923076924</v>
      </c>
      <c r="AA18" s="74">
        <f t="shared" si="12"/>
        <v>1.4923076923076923</v>
      </c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</row>
    <row r="19" spans="1:91" ht="16.5">
      <c r="A19" s="8">
        <v>16</v>
      </c>
      <c r="B19" s="7" t="s">
        <v>142</v>
      </c>
      <c r="C19" s="38">
        <v>43</v>
      </c>
      <c r="D19" s="30">
        <f t="shared" si="0"/>
        <v>8.6</v>
      </c>
      <c r="E19" s="30">
        <v>52</v>
      </c>
      <c r="F19" s="30">
        <f t="shared" si="1"/>
        <v>65</v>
      </c>
      <c r="G19" s="30">
        <f t="shared" si="2"/>
        <v>19.5</v>
      </c>
      <c r="H19" s="28">
        <v>11</v>
      </c>
      <c r="I19" s="30">
        <f t="shared" si="3"/>
        <v>50</v>
      </c>
      <c r="J19" s="30">
        <f t="shared" si="4"/>
        <v>12.5</v>
      </c>
      <c r="K19" s="30">
        <v>60</v>
      </c>
      <c r="L19" s="30">
        <f t="shared" si="5"/>
        <v>15</v>
      </c>
      <c r="M19" s="31">
        <v>21.034920634920635</v>
      </c>
      <c r="N19" s="32">
        <f t="shared" si="6"/>
        <v>22.240000000000002</v>
      </c>
      <c r="O19" s="33">
        <f t="shared" si="7"/>
        <v>55.6</v>
      </c>
      <c r="P19" s="33">
        <f t="shared" si="8"/>
        <v>43.27492063492063</v>
      </c>
      <c r="Q19" s="33">
        <f t="shared" si="9"/>
        <v>25.96495238095238</v>
      </c>
      <c r="R19" s="30">
        <v>9.265384615384615</v>
      </c>
      <c r="S19" s="30">
        <v>11</v>
      </c>
      <c r="T19" s="28">
        <v>5</v>
      </c>
      <c r="U19" s="28">
        <v>7</v>
      </c>
      <c r="V19" s="28">
        <v>0</v>
      </c>
      <c r="W19" s="30">
        <v>5</v>
      </c>
      <c r="X19" s="30">
        <v>5</v>
      </c>
      <c r="Y19" s="35">
        <f t="shared" si="10"/>
        <v>42.26538461538462</v>
      </c>
      <c r="Z19" s="35">
        <f t="shared" si="11"/>
        <v>16.90615384615385</v>
      </c>
      <c r="AA19" s="74">
        <f t="shared" si="12"/>
        <v>42.871106227106225</v>
      </c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</row>
    <row r="20" spans="1:91" ht="16.5">
      <c r="A20" s="8">
        <v>17</v>
      </c>
      <c r="B20" s="7" t="s">
        <v>143</v>
      </c>
      <c r="C20" s="38">
        <v>31</v>
      </c>
      <c r="D20" s="30">
        <f t="shared" si="0"/>
        <v>6.2</v>
      </c>
      <c r="E20" s="30">
        <v>24</v>
      </c>
      <c r="F20" s="30">
        <f t="shared" si="1"/>
        <v>30</v>
      </c>
      <c r="G20" s="30">
        <f t="shared" si="2"/>
        <v>9</v>
      </c>
      <c r="H20" s="28">
        <v>1</v>
      </c>
      <c r="I20" s="30">
        <f t="shared" si="3"/>
        <v>4.545454545454546</v>
      </c>
      <c r="J20" s="30">
        <f t="shared" si="4"/>
        <v>1.1363636363636365</v>
      </c>
      <c r="K20" s="30">
        <v>51</v>
      </c>
      <c r="L20" s="30">
        <f t="shared" si="5"/>
        <v>12.75</v>
      </c>
      <c r="M20" s="31">
        <v>16.866666666666667</v>
      </c>
      <c r="N20" s="32">
        <f t="shared" si="6"/>
        <v>11.634545454545455</v>
      </c>
      <c r="O20" s="33">
        <f t="shared" si="7"/>
        <v>29.086363636363636</v>
      </c>
      <c r="P20" s="33">
        <f t="shared" si="8"/>
        <v>28.50121212121212</v>
      </c>
      <c r="Q20" s="33">
        <f t="shared" si="9"/>
        <v>17.100727272727273</v>
      </c>
      <c r="R20" s="30">
        <v>10.073076923076924</v>
      </c>
      <c r="S20" s="30">
        <v>8.5</v>
      </c>
      <c r="T20" s="28">
        <v>4</v>
      </c>
      <c r="U20" s="28">
        <v>7</v>
      </c>
      <c r="V20" s="28">
        <v>0</v>
      </c>
      <c r="W20" s="30">
        <v>5</v>
      </c>
      <c r="X20" s="30">
        <v>5</v>
      </c>
      <c r="Y20" s="35">
        <f t="shared" si="10"/>
        <v>39.573076923076925</v>
      </c>
      <c r="Z20" s="35">
        <f t="shared" si="11"/>
        <v>15.82923076923077</v>
      </c>
      <c r="AA20" s="74">
        <f t="shared" si="12"/>
        <v>32.929958041958045</v>
      </c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</row>
    <row r="21" spans="1:91" ht="16.5">
      <c r="A21" s="8">
        <v>18</v>
      </c>
      <c r="B21" s="7" t="s">
        <v>144</v>
      </c>
      <c r="C21" s="38">
        <v>76</v>
      </c>
      <c r="D21" s="30">
        <f t="shared" si="0"/>
        <v>15.2</v>
      </c>
      <c r="E21" s="30">
        <v>54</v>
      </c>
      <c r="F21" s="30">
        <f t="shared" si="1"/>
        <v>67.5</v>
      </c>
      <c r="G21" s="30">
        <f t="shared" si="2"/>
        <v>20.25</v>
      </c>
      <c r="H21" s="28">
        <v>10</v>
      </c>
      <c r="I21" s="30">
        <f t="shared" si="3"/>
        <v>45.45454545454545</v>
      </c>
      <c r="J21" s="30">
        <f t="shared" si="4"/>
        <v>11.363636363636363</v>
      </c>
      <c r="K21" s="30">
        <v>70</v>
      </c>
      <c r="L21" s="30">
        <f t="shared" si="5"/>
        <v>17.5</v>
      </c>
      <c r="M21" s="31">
        <v>37.61587301587302</v>
      </c>
      <c r="N21" s="32">
        <f t="shared" si="6"/>
        <v>25.725454545454546</v>
      </c>
      <c r="O21" s="33">
        <f t="shared" si="7"/>
        <v>64.31363636363636</v>
      </c>
      <c r="P21" s="33">
        <f t="shared" si="8"/>
        <v>63.34132756132757</v>
      </c>
      <c r="Q21" s="33">
        <f t="shared" si="9"/>
        <v>38.00479653679654</v>
      </c>
      <c r="R21" s="30">
        <v>27.40384615384615</v>
      </c>
      <c r="S21" s="30">
        <v>13</v>
      </c>
      <c r="T21" s="28">
        <v>4</v>
      </c>
      <c r="U21" s="28">
        <v>7</v>
      </c>
      <c r="V21" s="28">
        <v>13</v>
      </c>
      <c r="W21" s="30">
        <v>5</v>
      </c>
      <c r="X21" s="30">
        <v>7</v>
      </c>
      <c r="Y21" s="35">
        <f t="shared" si="10"/>
        <v>76.40384615384615</v>
      </c>
      <c r="Z21" s="35">
        <f t="shared" si="11"/>
        <v>30.56153846153846</v>
      </c>
      <c r="AA21" s="76">
        <f t="shared" si="12"/>
        <v>68.56633499833501</v>
      </c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</row>
    <row r="22" spans="1:91" ht="16.5">
      <c r="A22" s="8">
        <v>19</v>
      </c>
      <c r="B22" s="7" t="s">
        <v>145</v>
      </c>
      <c r="C22" s="38">
        <v>29</v>
      </c>
      <c r="D22" s="30">
        <f t="shared" si="0"/>
        <v>5.8</v>
      </c>
      <c r="E22" s="30">
        <v>23</v>
      </c>
      <c r="F22" s="30">
        <f t="shared" si="1"/>
        <v>28.75</v>
      </c>
      <c r="G22" s="30">
        <f t="shared" si="2"/>
        <v>8.625</v>
      </c>
      <c r="H22" s="28">
        <v>3</v>
      </c>
      <c r="I22" s="30">
        <f t="shared" si="3"/>
        <v>13.636363636363635</v>
      </c>
      <c r="J22" s="30">
        <f t="shared" si="4"/>
        <v>3.4090909090909087</v>
      </c>
      <c r="K22" s="30">
        <v>39</v>
      </c>
      <c r="L22" s="30">
        <f t="shared" si="5"/>
        <v>9.75</v>
      </c>
      <c r="M22" s="31">
        <v>18.36825396825397</v>
      </c>
      <c r="N22" s="32">
        <f t="shared" si="6"/>
        <v>11.033636363636365</v>
      </c>
      <c r="O22" s="33">
        <f t="shared" si="7"/>
        <v>27.58409090909091</v>
      </c>
      <c r="P22" s="33">
        <f t="shared" si="8"/>
        <v>29.401890331890336</v>
      </c>
      <c r="Q22" s="33">
        <f t="shared" si="9"/>
        <v>17.6411341991342</v>
      </c>
      <c r="R22" s="30">
        <v>7.211538461538462</v>
      </c>
      <c r="S22" s="30">
        <v>10.25</v>
      </c>
      <c r="T22" s="28">
        <v>4</v>
      </c>
      <c r="U22" s="28">
        <v>7</v>
      </c>
      <c r="V22" s="28">
        <v>13</v>
      </c>
      <c r="W22" s="30">
        <v>4</v>
      </c>
      <c r="X22" s="30">
        <v>5</v>
      </c>
      <c r="Y22" s="35">
        <f t="shared" si="10"/>
        <v>50.46153846153846</v>
      </c>
      <c r="Z22" s="35">
        <f t="shared" si="11"/>
        <v>20.184615384615384</v>
      </c>
      <c r="AA22" s="74">
        <f t="shared" si="12"/>
        <v>37.825749583749584</v>
      </c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</row>
    <row r="23" spans="1:91" ht="16.5">
      <c r="A23" s="8">
        <v>21</v>
      </c>
      <c r="B23" s="7" t="s">
        <v>64</v>
      </c>
      <c r="C23" s="38">
        <v>65.5</v>
      </c>
      <c r="D23" s="30">
        <f t="shared" si="0"/>
        <v>13.1</v>
      </c>
      <c r="E23" s="30">
        <v>68</v>
      </c>
      <c r="F23" s="30">
        <f t="shared" si="1"/>
        <v>85</v>
      </c>
      <c r="G23" s="30">
        <f t="shared" si="2"/>
        <v>25.5</v>
      </c>
      <c r="H23" s="28">
        <v>17</v>
      </c>
      <c r="I23" s="30">
        <f t="shared" si="3"/>
        <v>77.27272727272727</v>
      </c>
      <c r="J23" s="30">
        <f t="shared" si="4"/>
        <v>19.318181818181817</v>
      </c>
      <c r="K23" s="30">
        <v>82</v>
      </c>
      <c r="L23" s="30">
        <f t="shared" si="5"/>
        <v>20.5</v>
      </c>
      <c r="M23" s="31">
        <v>35.042857142857144</v>
      </c>
      <c r="N23" s="32">
        <f t="shared" si="6"/>
        <v>31.36727272727273</v>
      </c>
      <c r="O23" s="33">
        <f t="shared" si="7"/>
        <v>78.41818181818182</v>
      </c>
      <c r="P23" s="33">
        <f t="shared" si="8"/>
        <v>66.41012987012988</v>
      </c>
      <c r="Q23" s="33">
        <f t="shared" si="9"/>
        <v>39.846077922077924</v>
      </c>
      <c r="R23" s="30">
        <v>26.20384615384615</v>
      </c>
      <c r="S23" s="30">
        <v>11</v>
      </c>
      <c r="T23" s="28">
        <v>6</v>
      </c>
      <c r="U23" s="28">
        <v>2</v>
      </c>
      <c r="V23" s="28">
        <v>0</v>
      </c>
      <c r="W23" s="30">
        <v>7</v>
      </c>
      <c r="X23" s="30">
        <v>7</v>
      </c>
      <c r="Y23" s="35">
        <f t="shared" si="10"/>
        <v>59.20384615384615</v>
      </c>
      <c r="Z23" s="35">
        <f t="shared" si="11"/>
        <v>23.681538461538462</v>
      </c>
      <c r="AA23" s="76">
        <f t="shared" si="12"/>
        <v>63.52761638361639</v>
      </c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</row>
    <row r="24" spans="1:91" ht="16.5">
      <c r="A24" s="8">
        <v>22</v>
      </c>
      <c r="B24" s="7" t="s">
        <v>65</v>
      </c>
      <c r="C24" s="38">
        <v>23</v>
      </c>
      <c r="D24" s="30">
        <f t="shared" si="0"/>
        <v>4.6</v>
      </c>
      <c r="E24" s="30" t="s">
        <v>40</v>
      </c>
      <c r="F24" s="30">
        <v>0</v>
      </c>
      <c r="G24" s="30">
        <v>0</v>
      </c>
      <c r="H24" s="28" t="s">
        <v>40</v>
      </c>
      <c r="I24" s="30">
        <v>0</v>
      </c>
      <c r="J24" s="30">
        <v>0</v>
      </c>
      <c r="K24" s="30">
        <v>0</v>
      </c>
      <c r="L24" s="30">
        <f t="shared" si="5"/>
        <v>0</v>
      </c>
      <c r="M24" s="31">
        <v>10.06031746031746</v>
      </c>
      <c r="N24" s="32">
        <f t="shared" si="6"/>
        <v>1.8399999999999999</v>
      </c>
      <c r="O24" s="33">
        <f t="shared" si="7"/>
        <v>4.6</v>
      </c>
      <c r="P24" s="33">
        <f t="shared" si="8"/>
        <v>11.90031746031746</v>
      </c>
      <c r="Q24" s="33">
        <f t="shared" si="9"/>
        <v>7.140190476190476</v>
      </c>
      <c r="R24" s="30">
        <v>6.311538461538462</v>
      </c>
      <c r="S24" s="30">
        <v>3.5</v>
      </c>
      <c r="T24" s="28">
        <v>1</v>
      </c>
      <c r="U24" s="28">
        <v>0</v>
      </c>
      <c r="V24" s="28">
        <v>13</v>
      </c>
      <c r="W24" s="30">
        <v>1</v>
      </c>
      <c r="X24" s="30">
        <v>2</v>
      </c>
      <c r="Y24" s="35">
        <f t="shared" si="10"/>
        <v>26.81153846153846</v>
      </c>
      <c r="Z24" s="35">
        <f t="shared" si="11"/>
        <v>10.724615384615385</v>
      </c>
      <c r="AA24" s="74">
        <f t="shared" si="12"/>
        <v>17.86480586080586</v>
      </c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</row>
    <row r="25" spans="1:91" ht="16.5">
      <c r="A25" s="8">
        <v>23</v>
      </c>
      <c r="B25" s="6" t="s">
        <v>146</v>
      </c>
      <c r="C25" s="38">
        <v>42</v>
      </c>
      <c r="D25" s="30">
        <f t="shared" si="0"/>
        <v>8.4</v>
      </c>
      <c r="E25" s="30">
        <v>23</v>
      </c>
      <c r="F25" s="30">
        <f t="shared" si="1"/>
        <v>28.75</v>
      </c>
      <c r="G25" s="30">
        <f t="shared" si="2"/>
        <v>8.625</v>
      </c>
      <c r="H25" s="28">
        <v>8</v>
      </c>
      <c r="I25" s="30">
        <f t="shared" si="3"/>
        <v>36.36363636363637</v>
      </c>
      <c r="J25" s="30">
        <f t="shared" si="4"/>
        <v>9.090909090909092</v>
      </c>
      <c r="K25" s="30">
        <v>58</v>
      </c>
      <c r="L25" s="30">
        <f t="shared" si="5"/>
        <v>14.5</v>
      </c>
      <c r="M25" s="31">
        <v>21.73968253968254</v>
      </c>
      <c r="N25" s="32">
        <f t="shared" si="6"/>
        <v>16.246363636363636</v>
      </c>
      <c r="O25" s="33">
        <f t="shared" si="7"/>
        <v>40.61590909090909</v>
      </c>
      <c r="P25" s="33">
        <f t="shared" si="8"/>
        <v>37.98604617604617</v>
      </c>
      <c r="Q25" s="33">
        <f t="shared" si="9"/>
        <v>22.791627705627704</v>
      </c>
      <c r="R25" s="30">
        <v>14.788461538461538</v>
      </c>
      <c r="S25" s="30">
        <v>9.5</v>
      </c>
      <c r="T25" s="28">
        <v>4</v>
      </c>
      <c r="U25" s="28">
        <v>7</v>
      </c>
      <c r="V25" s="28">
        <v>12</v>
      </c>
      <c r="W25" s="30">
        <v>4</v>
      </c>
      <c r="X25" s="30">
        <v>5</v>
      </c>
      <c r="Y25" s="35">
        <f t="shared" si="10"/>
        <v>56.28846153846154</v>
      </c>
      <c r="Z25" s="35">
        <f t="shared" si="11"/>
        <v>22.51538461538462</v>
      </c>
      <c r="AA25" s="74">
        <f t="shared" si="12"/>
        <v>45.30701232101232</v>
      </c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</row>
    <row r="26" spans="1:91" ht="16.5">
      <c r="A26" s="8">
        <v>24</v>
      </c>
      <c r="B26" s="6" t="s">
        <v>261</v>
      </c>
      <c r="C26" s="38">
        <v>30.5</v>
      </c>
      <c r="D26" s="30">
        <f t="shared" si="0"/>
        <v>6.1</v>
      </c>
      <c r="E26" s="30">
        <v>25</v>
      </c>
      <c r="F26" s="30">
        <f t="shared" si="1"/>
        <v>31.25</v>
      </c>
      <c r="G26" s="30">
        <f t="shared" si="2"/>
        <v>9.375</v>
      </c>
      <c r="H26" s="28">
        <v>9</v>
      </c>
      <c r="I26" s="30">
        <f t="shared" si="3"/>
        <v>40.909090909090914</v>
      </c>
      <c r="J26" s="30">
        <f t="shared" si="4"/>
        <v>10.227272727272728</v>
      </c>
      <c r="K26" s="30">
        <v>66</v>
      </c>
      <c r="L26" s="30">
        <f t="shared" si="5"/>
        <v>16.5</v>
      </c>
      <c r="M26" s="31">
        <v>14.93968253968254</v>
      </c>
      <c r="N26" s="32">
        <f t="shared" si="6"/>
        <v>16.880909090909093</v>
      </c>
      <c r="O26" s="33">
        <f t="shared" si="7"/>
        <v>42.20227272727273</v>
      </c>
      <c r="P26" s="33">
        <f t="shared" si="8"/>
        <v>31.820591630591633</v>
      </c>
      <c r="Q26" s="33">
        <f t="shared" si="9"/>
        <v>19.09235497835498</v>
      </c>
      <c r="R26" s="30">
        <v>10.846153846153845</v>
      </c>
      <c r="S26" s="30">
        <v>9</v>
      </c>
      <c r="T26" s="28">
        <v>4</v>
      </c>
      <c r="U26" s="28">
        <v>7</v>
      </c>
      <c r="V26" s="28">
        <v>0</v>
      </c>
      <c r="W26" s="30">
        <v>4</v>
      </c>
      <c r="X26" s="30">
        <v>6</v>
      </c>
      <c r="Y26" s="35">
        <f t="shared" si="10"/>
        <v>40.84615384615385</v>
      </c>
      <c r="Z26" s="35">
        <f t="shared" si="11"/>
        <v>16.33846153846154</v>
      </c>
      <c r="AA26" s="74">
        <f t="shared" si="12"/>
        <v>35.43081651681652</v>
      </c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</row>
    <row r="27" spans="1:91" ht="16.5">
      <c r="A27" s="8">
        <v>25</v>
      </c>
      <c r="B27" s="6" t="s">
        <v>148</v>
      </c>
      <c r="C27" s="38">
        <v>46</v>
      </c>
      <c r="D27" s="30">
        <f t="shared" si="0"/>
        <v>9.2</v>
      </c>
      <c r="E27" s="30">
        <v>22</v>
      </c>
      <c r="F27" s="30">
        <f t="shared" si="1"/>
        <v>27.5</v>
      </c>
      <c r="G27" s="30">
        <f t="shared" si="2"/>
        <v>8.25</v>
      </c>
      <c r="H27" s="28">
        <v>4</v>
      </c>
      <c r="I27" s="30">
        <f t="shared" si="3"/>
        <v>18.181818181818183</v>
      </c>
      <c r="J27" s="30">
        <f t="shared" si="4"/>
        <v>4.545454545454546</v>
      </c>
      <c r="K27" s="30">
        <v>58</v>
      </c>
      <c r="L27" s="30">
        <f t="shared" si="5"/>
        <v>14.5</v>
      </c>
      <c r="M27" s="31">
        <v>26.609523809523807</v>
      </c>
      <c r="N27" s="32">
        <f t="shared" si="6"/>
        <v>14.598181818181821</v>
      </c>
      <c r="O27" s="33">
        <f t="shared" si="7"/>
        <v>36.49545454545455</v>
      </c>
      <c r="P27" s="33">
        <f t="shared" si="8"/>
        <v>41.20770562770563</v>
      </c>
      <c r="Q27" s="33">
        <f t="shared" si="9"/>
        <v>24.724623376623377</v>
      </c>
      <c r="R27" s="30">
        <v>18.807692307692307</v>
      </c>
      <c r="S27" s="30">
        <v>8</v>
      </c>
      <c r="T27" s="28">
        <v>4</v>
      </c>
      <c r="U27" s="28">
        <v>7</v>
      </c>
      <c r="V27" s="28">
        <v>13</v>
      </c>
      <c r="W27" s="30">
        <v>5</v>
      </c>
      <c r="X27" s="30">
        <v>7</v>
      </c>
      <c r="Y27" s="35">
        <f t="shared" si="10"/>
        <v>62.80769230769231</v>
      </c>
      <c r="Z27" s="35">
        <f t="shared" si="11"/>
        <v>25.123076923076923</v>
      </c>
      <c r="AA27" s="78">
        <f t="shared" si="12"/>
        <v>49.8477002997003</v>
      </c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</row>
    <row r="28" spans="1:91" ht="16.5">
      <c r="A28" s="8">
        <v>26</v>
      </c>
      <c r="B28" s="6" t="s">
        <v>262</v>
      </c>
      <c r="C28" s="38">
        <v>24</v>
      </c>
      <c r="D28" s="30">
        <f t="shared" si="0"/>
        <v>4.8</v>
      </c>
      <c r="E28" s="30">
        <v>21</v>
      </c>
      <c r="F28" s="30">
        <f t="shared" si="1"/>
        <v>26.25</v>
      </c>
      <c r="G28" s="30">
        <f t="shared" si="2"/>
        <v>7.875</v>
      </c>
      <c r="H28" s="28">
        <v>1</v>
      </c>
      <c r="I28" s="30">
        <f t="shared" si="3"/>
        <v>4.545454545454546</v>
      </c>
      <c r="J28" s="30">
        <f t="shared" si="4"/>
        <v>1.1363636363636365</v>
      </c>
      <c r="K28" s="30">
        <v>38</v>
      </c>
      <c r="L28" s="30">
        <f t="shared" si="5"/>
        <v>9.5</v>
      </c>
      <c r="M28" s="31">
        <v>16.022222222222222</v>
      </c>
      <c r="N28" s="32">
        <f t="shared" si="6"/>
        <v>9.324545454545456</v>
      </c>
      <c r="O28" s="33">
        <f t="shared" si="7"/>
        <v>23.311363636363637</v>
      </c>
      <c r="P28" s="33">
        <f t="shared" si="8"/>
        <v>25.346767676767676</v>
      </c>
      <c r="Q28" s="33">
        <f t="shared" si="9"/>
        <v>15.208060606060606</v>
      </c>
      <c r="R28" s="30">
        <v>6.815384615384617</v>
      </c>
      <c r="S28" s="30">
        <v>11</v>
      </c>
      <c r="T28" s="28">
        <v>4</v>
      </c>
      <c r="U28" s="28">
        <v>2</v>
      </c>
      <c r="V28" s="28">
        <v>0</v>
      </c>
      <c r="W28" s="30">
        <v>5</v>
      </c>
      <c r="X28" s="30">
        <v>5</v>
      </c>
      <c r="Y28" s="35">
        <f t="shared" si="10"/>
        <v>33.815384615384616</v>
      </c>
      <c r="Z28" s="35">
        <f t="shared" si="11"/>
        <v>13.526153846153846</v>
      </c>
      <c r="AA28" s="74">
        <f t="shared" si="12"/>
        <v>28.734214452214452</v>
      </c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</row>
    <row r="29" spans="1:91" ht="16.5">
      <c r="A29" s="8">
        <v>27</v>
      </c>
      <c r="B29" s="6" t="s">
        <v>263</v>
      </c>
      <c r="C29" s="38">
        <v>68</v>
      </c>
      <c r="D29" s="30">
        <f t="shared" si="0"/>
        <v>13.6</v>
      </c>
      <c r="E29" s="30">
        <v>41</v>
      </c>
      <c r="F29" s="30">
        <f t="shared" si="1"/>
        <v>51.25</v>
      </c>
      <c r="G29" s="30">
        <f t="shared" si="2"/>
        <v>15.375</v>
      </c>
      <c r="H29" s="28">
        <v>16</v>
      </c>
      <c r="I29" s="30">
        <f t="shared" si="3"/>
        <v>72.72727272727273</v>
      </c>
      <c r="J29" s="30">
        <f t="shared" si="4"/>
        <v>18.181818181818183</v>
      </c>
      <c r="K29" s="30">
        <v>79</v>
      </c>
      <c r="L29" s="30">
        <f t="shared" si="5"/>
        <v>19.75</v>
      </c>
      <c r="M29" s="31">
        <v>38.39206349206349</v>
      </c>
      <c r="N29" s="32">
        <f t="shared" si="6"/>
        <v>26.762727272727275</v>
      </c>
      <c r="O29" s="33">
        <f t="shared" si="7"/>
        <v>66.90681818181818</v>
      </c>
      <c r="P29" s="33">
        <f t="shared" si="8"/>
        <v>65.15479076479076</v>
      </c>
      <c r="Q29" s="33">
        <f t="shared" si="9"/>
        <v>39.092874458874455</v>
      </c>
      <c r="R29" s="30">
        <v>25.84230769230769</v>
      </c>
      <c r="S29" s="30">
        <v>15.25</v>
      </c>
      <c r="T29" s="28">
        <v>5</v>
      </c>
      <c r="U29" s="28">
        <v>8</v>
      </c>
      <c r="V29" s="28">
        <v>13</v>
      </c>
      <c r="W29" s="30">
        <v>5</v>
      </c>
      <c r="X29" s="30">
        <v>6</v>
      </c>
      <c r="Y29" s="35">
        <f t="shared" si="10"/>
        <v>78.09230769230768</v>
      </c>
      <c r="Z29" s="35">
        <f t="shared" si="11"/>
        <v>31.236923076923077</v>
      </c>
      <c r="AA29" s="76">
        <f t="shared" si="12"/>
        <v>70.32979753579752</v>
      </c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</row>
    <row r="30" spans="1:91" ht="16.5">
      <c r="A30" s="8">
        <v>28</v>
      </c>
      <c r="B30" s="6" t="s">
        <v>264</v>
      </c>
      <c r="C30" s="38">
        <v>52</v>
      </c>
      <c r="D30" s="30">
        <f t="shared" si="0"/>
        <v>10.4</v>
      </c>
      <c r="E30" s="30">
        <v>46</v>
      </c>
      <c r="F30" s="30">
        <f t="shared" si="1"/>
        <v>57.5</v>
      </c>
      <c r="G30" s="30">
        <f t="shared" si="2"/>
        <v>17.25</v>
      </c>
      <c r="H30" s="28">
        <v>10</v>
      </c>
      <c r="I30" s="30">
        <f t="shared" si="3"/>
        <v>45.45454545454545</v>
      </c>
      <c r="J30" s="30">
        <f t="shared" si="4"/>
        <v>11.363636363636363</v>
      </c>
      <c r="K30" s="30">
        <v>68</v>
      </c>
      <c r="L30" s="30">
        <f t="shared" si="5"/>
        <v>17</v>
      </c>
      <c r="M30" s="31">
        <v>26.555555555555554</v>
      </c>
      <c r="N30" s="32">
        <f t="shared" si="6"/>
        <v>22.405454545454546</v>
      </c>
      <c r="O30" s="33">
        <f t="shared" si="7"/>
        <v>56.013636363636365</v>
      </c>
      <c r="P30" s="33">
        <f t="shared" si="8"/>
        <v>48.9610101010101</v>
      </c>
      <c r="Q30" s="33">
        <f t="shared" si="9"/>
        <v>29.37660606060606</v>
      </c>
      <c r="R30" s="30">
        <v>16.823076923076922</v>
      </c>
      <c r="S30" s="30">
        <v>11</v>
      </c>
      <c r="T30" s="28">
        <v>4</v>
      </c>
      <c r="U30" s="28">
        <v>0</v>
      </c>
      <c r="V30" s="28">
        <v>13</v>
      </c>
      <c r="W30" s="30">
        <v>5</v>
      </c>
      <c r="X30" s="30">
        <v>5</v>
      </c>
      <c r="Y30" s="35">
        <f t="shared" si="10"/>
        <v>54.823076923076925</v>
      </c>
      <c r="Z30" s="35">
        <f t="shared" si="11"/>
        <v>21.92923076923077</v>
      </c>
      <c r="AA30" s="76">
        <f t="shared" si="12"/>
        <v>51.305836829836835</v>
      </c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</row>
    <row r="31" spans="1:91" ht="16.5">
      <c r="A31" s="8">
        <v>29</v>
      </c>
      <c r="B31" s="6" t="s">
        <v>265</v>
      </c>
      <c r="C31" s="38">
        <v>35</v>
      </c>
      <c r="D31" s="30">
        <f t="shared" si="0"/>
        <v>7</v>
      </c>
      <c r="E31" s="30">
        <v>18</v>
      </c>
      <c r="F31" s="30">
        <f t="shared" si="1"/>
        <v>22.5</v>
      </c>
      <c r="G31" s="30">
        <f t="shared" si="2"/>
        <v>6.75</v>
      </c>
      <c r="H31" s="28">
        <v>3</v>
      </c>
      <c r="I31" s="30">
        <f t="shared" si="3"/>
        <v>13.636363636363635</v>
      </c>
      <c r="J31" s="30">
        <f t="shared" si="4"/>
        <v>3.4090909090909087</v>
      </c>
      <c r="K31" s="30">
        <v>42</v>
      </c>
      <c r="L31" s="30">
        <f t="shared" si="5"/>
        <v>10.5</v>
      </c>
      <c r="M31" s="31">
        <v>11.784126984126983</v>
      </c>
      <c r="N31" s="32">
        <f t="shared" si="6"/>
        <v>11.063636363636364</v>
      </c>
      <c r="O31" s="33">
        <f t="shared" si="7"/>
        <v>27.65909090909091</v>
      </c>
      <c r="P31" s="33">
        <f t="shared" si="8"/>
        <v>22.847763347763347</v>
      </c>
      <c r="Q31" s="33">
        <f t="shared" si="9"/>
        <v>13.708658008658007</v>
      </c>
      <c r="R31" s="30">
        <v>5.146153846153846</v>
      </c>
      <c r="S31" s="30">
        <v>5.25</v>
      </c>
      <c r="T31" s="28">
        <v>3</v>
      </c>
      <c r="U31" s="28">
        <v>2</v>
      </c>
      <c r="V31" s="28">
        <v>0</v>
      </c>
      <c r="W31" s="30">
        <v>2</v>
      </c>
      <c r="X31" s="30">
        <v>3</v>
      </c>
      <c r="Y31" s="35">
        <f t="shared" si="10"/>
        <v>20.396153846153844</v>
      </c>
      <c r="Z31" s="35">
        <f t="shared" si="11"/>
        <v>8.158461538461538</v>
      </c>
      <c r="AA31" s="74">
        <f t="shared" si="12"/>
        <v>21.867119547119543</v>
      </c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</row>
    <row r="32" spans="1:91" ht="16.5">
      <c r="A32" s="8">
        <v>30</v>
      </c>
      <c r="B32" s="6" t="s">
        <v>266</v>
      </c>
      <c r="C32" s="38">
        <v>78.5</v>
      </c>
      <c r="D32" s="30">
        <f t="shared" si="0"/>
        <v>15.7</v>
      </c>
      <c r="E32" s="30">
        <v>61</v>
      </c>
      <c r="F32" s="30">
        <f t="shared" si="1"/>
        <v>76.25</v>
      </c>
      <c r="G32" s="30">
        <f t="shared" si="2"/>
        <v>22.875</v>
      </c>
      <c r="H32" s="28">
        <v>13</v>
      </c>
      <c r="I32" s="30">
        <f t="shared" si="3"/>
        <v>59.09090909090909</v>
      </c>
      <c r="J32" s="30">
        <f t="shared" si="4"/>
        <v>14.772727272727273</v>
      </c>
      <c r="K32" s="30">
        <v>85</v>
      </c>
      <c r="L32" s="30">
        <f t="shared" si="5"/>
        <v>21.25</v>
      </c>
      <c r="M32" s="31">
        <v>41.046031746031744</v>
      </c>
      <c r="N32" s="32">
        <f t="shared" si="6"/>
        <v>29.83909090909091</v>
      </c>
      <c r="O32" s="33">
        <f t="shared" si="7"/>
        <v>74.59772727272727</v>
      </c>
      <c r="P32" s="33">
        <f t="shared" si="8"/>
        <v>70.88512265512266</v>
      </c>
      <c r="Q32" s="33">
        <f t="shared" si="9"/>
        <v>42.53107359307359</v>
      </c>
      <c r="R32" s="30">
        <v>17.68846153846154</v>
      </c>
      <c r="S32" s="30">
        <v>7</v>
      </c>
      <c r="T32" s="28">
        <v>3</v>
      </c>
      <c r="U32" s="28">
        <v>0</v>
      </c>
      <c r="V32" s="28">
        <v>0</v>
      </c>
      <c r="W32" s="30">
        <v>5</v>
      </c>
      <c r="X32" s="30">
        <v>3</v>
      </c>
      <c r="Y32" s="35">
        <f t="shared" si="10"/>
        <v>35.68846153846154</v>
      </c>
      <c r="Z32" s="35">
        <f t="shared" si="11"/>
        <v>14.275384615384617</v>
      </c>
      <c r="AA32" s="76">
        <f t="shared" si="12"/>
        <v>56.80645820845821</v>
      </c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</row>
    <row r="33" spans="1:91" ht="16.5">
      <c r="A33" s="8">
        <v>31</v>
      </c>
      <c r="B33" s="6" t="s">
        <v>267</v>
      </c>
      <c r="C33" s="38" t="s">
        <v>268</v>
      </c>
      <c r="D33" s="30">
        <v>0</v>
      </c>
      <c r="E33" s="30" t="s">
        <v>268</v>
      </c>
      <c r="F33" s="30">
        <v>0</v>
      </c>
      <c r="G33" s="30">
        <v>0</v>
      </c>
      <c r="H33" s="28" t="s">
        <v>268</v>
      </c>
      <c r="I33" s="30">
        <v>0</v>
      </c>
      <c r="J33" s="30">
        <v>0</v>
      </c>
      <c r="K33" s="30" t="s">
        <v>268</v>
      </c>
      <c r="L33" s="30">
        <v>0</v>
      </c>
      <c r="M33" s="31">
        <v>3.422222222222222</v>
      </c>
      <c r="N33" s="32">
        <f t="shared" si="6"/>
        <v>0</v>
      </c>
      <c r="O33" s="33">
        <f t="shared" si="7"/>
        <v>0</v>
      </c>
      <c r="P33" s="33">
        <f t="shared" si="8"/>
        <v>3.422222222222222</v>
      </c>
      <c r="Q33" s="33">
        <f t="shared" si="9"/>
        <v>2.0533333333333332</v>
      </c>
      <c r="R33" s="30">
        <v>7.123076923076922</v>
      </c>
      <c r="S33" s="30">
        <v>13.25</v>
      </c>
      <c r="T33" s="28">
        <v>4</v>
      </c>
      <c r="U33" s="28">
        <v>8</v>
      </c>
      <c r="V33" s="28">
        <v>0</v>
      </c>
      <c r="W33" s="30">
        <v>4</v>
      </c>
      <c r="X33" s="30">
        <v>3</v>
      </c>
      <c r="Y33" s="35">
        <f t="shared" si="10"/>
        <v>39.37307692307692</v>
      </c>
      <c r="Z33" s="35">
        <f t="shared" si="11"/>
        <v>15.74923076923077</v>
      </c>
      <c r="AA33" s="74">
        <f t="shared" si="12"/>
        <v>17.802564102564105</v>
      </c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</row>
    <row r="34" spans="1:91" ht="16.5">
      <c r="A34" s="8">
        <v>32</v>
      </c>
      <c r="B34" s="6" t="s">
        <v>269</v>
      </c>
      <c r="C34" s="38">
        <v>55</v>
      </c>
      <c r="D34" s="30">
        <f t="shared" si="0"/>
        <v>11</v>
      </c>
      <c r="E34" s="30">
        <v>42</v>
      </c>
      <c r="F34" s="30">
        <f t="shared" si="1"/>
        <v>52.5</v>
      </c>
      <c r="G34" s="30">
        <f t="shared" si="2"/>
        <v>15.75</v>
      </c>
      <c r="H34" s="28">
        <v>14</v>
      </c>
      <c r="I34" s="30">
        <f t="shared" si="3"/>
        <v>63.63636363636363</v>
      </c>
      <c r="J34" s="30">
        <f t="shared" si="4"/>
        <v>15.909090909090908</v>
      </c>
      <c r="K34" s="30">
        <v>74</v>
      </c>
      <c r="L34" s="30">
        <f t="shared" si="5"/>
        <v>18.5</v>
      </c>
      <c r="M34" s="31">
        <v>19.295238095238098</v>
      </c>
      <c r="N34" s="32">
        <f t="shared" si="6"/>
        <v>24.463636363636365</v>
      </c>
      <c r="O34" s="33">
        <f t="shared" si="7"/>
        <v>61.15909090909091</v>
      </c>
      <c r="P34" s="33">
        <f t="shared" si="8"/>
        <v>43.75887445887446</v>
      </c>
      <c r="Q34" s="33">
        <f t="shared" si="9"/>
        <v>26.255324675324676</v>
      </c>
      <c r="R34" s="30">
        <v>14.919230769230769</v>
      </c>
      <c r="S34" s="30">
        <v>9</v>
      </c>
      <c r="T34" s="28">
        <v>4</v>
      </c>
      <c r="U34" s="28">
        <v>8</v>
      </c>
      <c r="V34" s="28">
        <v>0</v>
      </c>
      <c r="W34" s="30">
        <v>4</v>
      </c>
      <c r="X34" s="30">
        <v>6</v>
      </c>
      <c r="Y34" s="35">
        <f t="shared" si="10"/>
        <v>45.919230769230765</v>
      </c>
      <c r="Z34" s="35">
        <f t="shared" si="11"/>
        <v>18.367692307692305</v>
      </c>
      <c r="AA34" s="74">
        <f t="shared" si="12"/>
        <v>44.62301698301698</v>
      </c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</row>
    <row r="35" spans="1:91" ht="16.5">
      <c r="A35" s="8">
        <v>33</v>
      </c>
      <c r="B35" s="6" t="s">
        <v>270</v>
      </c>
      <c r="C35" s="38">
        <v>26</v>
      </c>
      <c r="D35" s="30">
        <f t="shared" si="0"/>
        <v>5.2</v>
      </c>
      <c r="E35" s="30">
        <v>25</v>
      </c>
      <c r="F35" s="30">
        <f t="shared" si="1"/>
        <v>31.25</v>
      </c>
      <c r="G35" s="30">
        <f t="shared" si="2"/>
        <v>9.375</v>
      </c>
      <c r="H35" s="28">
        <v>10</v>
      </c>
      <c r="I35" s="30">
        <f t="shared" si="3"/>
        <v>45.45454545454545</v>
      </c>
      <c r="J35" s="30">
        <f t="shared" si="4"/>
        <v>11.363636363636363</v>
      </c>
      <c r="K35" s="30">
        <v>73</v>
      </c>
      <c r="L35" s="30">
        <f t="shared" si="5"/>
        <v>18.25</v>
      </c>
      <c r="M35" s="31">
        <v>19.584126984126986</v>
      </c>
      <c r="N35" s="32">
        <f t="shared" si="6"/>
        <v>17.675454545454546</v>
      </c>
      <c r="O35" s="33">
        <f t="shared" si="7"/>
        <v>44.18863636363636</v>
      </c>
      <c r="P35" s="33">
        <f t="shared" si="8"/>
        <v>37.25958152958153</v>
      </c>
      <c r="Q35" s="33">
        <f t="shared" si="9"/>
        <v>22.35574891774892</v>
      </c>
      <c r="R35" s="30">
        <v>17.646153846153844</v>
      </c>
      <c r="S35" s="30">
        <v>14.5</v>
      </c>
      <c r="T35" s="28">
        <v>4</v>
      </c>
      <c r="U35" s="28">
        <v>7</v>
      </c>
      <c r="V35" s="28">
        <v>16</v>
      </c>
      <c r="W35" s="30">
        <v>4</v>
      </c>
      <c r="X35" s="30">
        <v>5</v>
      </c>
      <c r="Y35" s="35">
        <f t="shared" si="10"/>
        <v>68.14615384615385</v>
      </c>
      <c r="Z35" s="35">
        <f t="shared" si="11"/>
        <v>27.258461538461543</v>
      </c>
      <c r="AA35" s="78">
        <f t="shared" si="12"/>
        <v>49.61421045621046</v>
      </c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</row>
    <row r="36" spans="1:91" ht="16.5">
      <c r="A36" s="8">
        <v>34</v>
      </c>
      <c r="B36" s="6" t="s">
        <v>271</v>
      </c>
      <c r="C36" s="38">
        <v>33</v>
      </c>
      <c r="D36" s="30">
        <f t="shared" si="0"/>
        <v>6.6</v>
      </c>
      <c r="E36" s="30">
        <v>54</v>
      </c>
      <c r="F36" s="30">
        <f t="shared" si="1"/>
        <v>67.5</v>
      </c>
      <c r="G36" s="30">
        <f t="shared" si="2"/>
        <v>20.25</v>
      </c>
      <c r="H36" s="28">
        <v>16</v>
      </c>
      <c r="I36" s="30">
        <f t="shared" si="3"/>
        <v>72.72727272727273</v>
      </c>
      <c r="J36" s="30">
        <f t="shared" si="4"/>
        <v>18.181818181818183</v>
      </c>
      <c r="K36" s="30">
        <v>69</v>
      </c>
      <c r="L36" s="30">
        <f t="shared" si="5"/>
        <v>17.25</v>
      </c>
      <c r="M36" s="31">
        <v>31.574603174603176</v>
      </c>
      <c r="N36" s="32">
        <f t="shared" si="6"/>
        <v>24.912727272727274</v>
      </c>
      <c r="O36" s="33">
        <f t="shared" si="7"/>
        <v>62.28181818181818</v>
      </c>
      <c r="P36" s="33">
        <f t="shared" si="8"/>
        <v>56.48733044733045</v>
      </c>
      <c r="Q36" s="33">
        <f t="shared" si="9"/>
        <v>33.89239826839827</v>
      </c>
      <c r="R36" s="30">
        <v>19.430769230769233</v>
      </c>
      <c r="S36" s="30">
        <v>13.5</v>
      </c>
      <c r="T36" s="28">
        <v>5</v>
      </c>
      <c r="U36" s="28">
        <v>7</v>
      </c>
      <c r="V36" s="28">
        <v>0</v>
      </c>
      <c r="W36" s="30">
        <v>7</v>
      </c>
      <c r="X36" s="30">
        <v>6</v>
      </c>
      <c r="Y36" s="35">
        <f t="shared" si="10"/>
        <v>57.93076923076923</v>
      </c>
      <c r="Z36" s="35">
        <f t="shared" si="11"/>
        <v>23.172307692307694</v>
      </c>
      <c r="AA36" s="76">
        <f t="shared" si="12"/>
        <v>57.064705960705965</v>
      </c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</row>
    <row r="37" spans="1:91" ht="16.5">
      <c r="A37" s="8">
        <v>35</v>
      </c>
      <c r="B37" s="6" t="s">
        <v>272</v>
      </c>
      <c r="C37" s="38">
        <v>64.5</v>
      </c>
      <c r="D37" s="30">
        <f t="shared" si="0"/>
        <v>12.9</v>
      </c>
      <c r="E37" s="30">
        <v>45</v>
      </c>
      <c r="F37" s="30">
        <f t="shared" si="1"/>
        <v>56.25</v>
      </c>
      <c r="G37" s="30">
        <f t="shared" si="2"/>
        <v>16.875</v>
      </c>
      <c r="H37" s="28">
        <v>13</v>
      </c>
      <c r="I37" s="30">
        <f t="shared" si="3"/>
        <v>59.09090909090909</v>
      </c>
      <c r="J37" s="30">
        <f t="shared" si="4"/>
        <v>14.772727272727273</v>
      </c>
      <c r="K37" s="30">
        <v>67</v>
      </c>
      <c r="L37" s="30">
        <f t="shared" si="5"/>
        <v>16.75</v>
      </c>
      <c r="M37" s="31">
        <v>26.36825396825397</v>
      </c>
      <c r="N37" s="32">
        <f t="shared" si="6"/>
        <v>24.51909090909091</v>
      </c>
      <c r="O37" s="33">
        <f t="shared" si="7"/>
        <v>61.29772727272727</v>
      </c>
      <c r="P37" s="33">
        <f t="shared" si="8"/>
        <v>50.88734487734488</v>
      </c>
      <c r="Q37" s="33">
        <f t="shared" si="9"/>
        <v>30.532406926406928</v>
      </c>
      <c r="R37" s="30">
        <v>25.44230769230769</v>
      </c>
      <c r="S37" s="30">
        <v>14.5</v>
      </c>
      <c r="T37" s="28">
        <v>5</v>
      </c>
      <c r="U37" s="28">
        <v>7</v>
      </c>
      <c r="V37" s="28">
        <v>0</v>
      </c>
      <c r="W37" s="30">
        <v>5</v>
      </c>
      <c r="X37" s="30">
        <v>6</v>
      </c>
      <c r="Y37" s="35">
        <f t="shared" si="10"/>
        <v>62.94230769230769</v>
      </c>
      <c r="Z37" s="35">
        <f t="shared" si="11"/>
        <v>25.176923076923078</v>
      </c>
      <c r="AA37" s="76">
        <f t="shared" si="12"/>
        <v>55.70933000333001</v>
      </c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</row>
    <row r="38" spans="1:91" ht="16.5">
      <c r="A38" s="8">
        <v>36</v>
      </c>
      <c r="B38" s="6" t="s">
        <v>273</v>
      </c>
      <c r="C38" s="38">
        <v>19</v>
      </c>
      <c r="D38" s="30">
        <f t="shared" si="0"/>
        <v>3.8</v>
      </c>
      <c r="E38" s="30">
        <v>31</v>
      </c>
      <c r="F38" s="30">
        <f t="shared" si="1"/>
        <v>38.75</v>
      </c>
      <c r="G38" s="30">
        <f t="shared" si="2"/>
        <v>11.625</v>
      </c>
      <c r="H38" s="28">
        <v>8</v>
      </c>
      <c r="I38" s="30">
        <f t="shared" si="3"/>
        <v>36.36363636363637</v>
      </c>
      <c r="J38" s="30">
        <f t="shared" si="4"/>
        <v>9.090909090909092</v>
      </c>
      <c r="K38" s="30">
        <v>44</v>
      </c>
      <c r="L38" s="30">
        <f t="shared" si="5"/>
        <v>11</v>
      </c>
      <c r="M38" s="31">
        <v>17.625396825396827</v>
      </c>
      <c r="N38" s="32">
        <f t="shared" si="6"/>
        <v>14.206363636363637</v>
      </c>
      <c r="O38" s="33">
        <f t="shared" si="7"/>
        <v>35.51590909090909</v>
      </c>
      <c r="P38" s="33">
        <f t="shared" si="8"/>
        <v>31.831760461760464</v>
      </c>
      <c r="Q38" s="33">
        <f t="shared" si="9"/>
        <v>19.099056277056278</v>
      </c>
      <c r="R38" s="30">
        <v>10.373076923076924</v>
      </c>
      <c r="S38" s="30">
        <v>10.5</v>
      </c>
      <c r="T38" s="28">
        <v>3</v>
      </c>
      <c r="U38" s="28">
        <v>7</v>
      </c>
      <c r="V38" s="28">
        <v>13</v>
      </c>
      <c r="W38" s="30">
        <v>4</v>
      </c>
      <c r="X38" s="30">
        <v>6</v>
      </c>
      <c r="Y38" s="35">
        <f t="shared" si="10"/>
        <v>53.87307692307692</v>
      </c>
      <c r="Z38" s="35">
        <f t="shared" si="11"/>
        <v>21.54923076923077</v>
      </c>
      <c r="AA38" s="74">
        <f t="shared" si="12"/>
        <v>40.64828704628705</v>
      </c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</row>
    <row r="39" spans="1:91" ht="15.75">
      <c r="A39" s="93" t="s">
        <v>274</v>
      </c>
      <c r="B39" s="93"/>
      <c r="C39" s="81">
        <v>31</v>
      </c>
      <c r="D39" s="83"/>
      <c r="E39" s="81">
        <v>30</v>
      </c>
      <c r="F39" s="82"/>
      <c r="G39" s="83"/>
      <c r="H39" s="81">
        <v>27</v>
      </c>
      <c r="I39" s="82"/>
      <c r="J39" s="83"/>
      <c r="K39" s="82">
        <v>31</v>
      </c>
      <c r="L39" s="83"/>
      <c r="M39" s="41">
        <v>33</v>
      </c>
      <c r="N39" s="68">
        <v>33</v>
      </c>
      <c r="O39" s="69"/>
      <c r="P39" s="68">
        <v>33</v>
      </c>
      <c r="Q39" s="69"/>
      <c r="R39" s="68">
        <v>33</v>
      </c>
      <c r="S39" s="94"/>
      <c r="T39" s="94"/>
      <c r="U39" s="94"/>
      <c r="V39" s="94"/>
      <c r="W39" s="94"/>
      <c r="X39" s="94"/>
      <c r="Y39" s="94"/>
      <c r="Z39" s="94"/>
      <c r="AA39" s="69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</row>
    <row r="40" spans="1:39" ht="15.75">
      <c r="A40" s="67" t="s">
        <v>176</v>
      </c>
      <c r="B40" s="67"/>
      <c r="C40" s="84">
        <f>13/31</f>
        <v>0.41935483870967744</v>
      </c>
      <c r="D40" s="86"/>
      <c r="E40" s="84">
        <f>14/30</f>
        <v>0.4666666666666667</v>
      </c>
      <c r="F40" s="85"/>
      <c r="G40" s="86"/>
      <c r="H40" s="84">
        <f>11/27</f>
        <v>0.4074074074074074</v>
      </c>
      <c r="I40" s="85"/>
      <c r="J40" s="86"/>
      <c r="K40" s="85">
        <f>(31-5)/31</f>
        <v>0.8387096774193549</v>
      </c>
      <c r="L40" s="86"/>
      <c r="M40" s="61">
        <f>8/33</f>
        <v>0.24242424242424243</v>
      </c>
      <c r="N40" s="84">
        <f>15/33</f>
        <v>0.45454545454545453</v>
      </c>
      <c r="O40" s="86"/>
      <c r="P40" s="84">
        <f>9/33</f>
        <v>0.2727272727272727</v>
      </c>
      <c r="Q40" s="86"/>
      <c r="R40" s="51"/>
      <c r="S40" s="51"/>
      <c r="T40" s="51"/>
      <c r="U40" s="51"/>
      <c r="V40" s="51"/>
      <c r="W40" s="51"/>
      <c r="X40" s="64"/>
      <c r="Y40" s="84">
        <f>19/33</f>
        <v>0.5757575757575758</v>
      </c>
      <c r="Z40" s="86"/>
      <c r="AA40" s="79">
        <f>17/33</f>
        <v>0.5151515151515151</v>
      </c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</row>
  </sheetData>
  <mergeCells count="31">
    <mergeCell ref="A1:AA1"/>
    <mergeCell ref="R3:Z3"/>
    <mergeCell ref="Y4:Z4"/>
    <mergeCell ref="C3:D4"/>
    <mergeCell ref="H3:J4"/>
    <mergeCell ref="AA3:AA4"/>
    <mergeCell ref="A3:A5"/>
    <mergeCell ref="M3:M4"/>
    <mergeCell ref="B3:B5"/>
    <mergeCell ref="Y40:Z40"/>
    <mergeCell ref="N39:O39"/>
    <mergeCell ref="K40:L40"/>
    <mergeCell ref="H40:J40"/>
    <mergeCell ref="R39:AA39"/>
    <mergeCell ref="K39:L39"/>
    <mergeCell ref="H39:J39"/>
    <mergeCell ref="A40:B40"/>
    <mergeCell ref="W4:X4"/>
    <mergeCell ref="P39:Q39"/>
    <mergeCell ref="N40:O40"/>
    <mergeCell ref="N3:O4"/>
    <mergeCell ref="P3:Q4"/>
    <mergeCell ref="C40:D40"/>
    <mergeCell ref="A39:B39"/>
    <mergeCell ref="C39:D39"/>
    <mergeCell ref="E3:G4"/>
    <mergeCell ref="E39:G39"/>
    <mergeCell ref="E40:G40"/>
    <mergeCell ref="T4:U4"/>
    <mergeCell ref="P40:Q40"/>
    <mergeCell ref="K3:L4"/>
  </mergeCells>
  <conditionalFormatting sqref="K6:K38 C6:C38 Y6:Y38 O6:P38 AA1:AA5 AA39 AA41:AA65536">
    <cfRule type="cellIs" priority="1" dxfId="0" operator="lessThan" stopIfTrue="1">
      <formula>50</formula>
    </cfRule>
  </conditionalFormatting>
  <conditionalFormatting sqref="H6:H38">
    <cfRule type="cellIs" priority="2" dxfId="0" operator="lessThan" stopIfTrue="1">
      <formula>11</formula>
    </cfRule>
  </conditionalFormatting>
  <conditionalFormatting sqref="E6:E38">
    <cfRule type="cellIs" priority="3" dxfId="0" operator="lessThan" stopIfTrue="1">
      <formula>40</formula>
    </cfRule>
  </conditionalFormatting>
  <conditionalFormatting sqref="M6:M38">
    <cfRule type="cellIs" priority="4" dxfId="0" operator="lessThan" stopIfTrue="1">
      <formula>30</formula>
    </cfRule>
  </conditionalFormatting>
  <conditionalFormatting sqref="AA6:AA38">
    <cfRule type="cellIs" priority="5" dxfId="1" operator="greaterThanOrEqual" stopIfTrue="1">
      <formula>49.9999999999999</formula>
    </cfRule>
  </conditionalFormatting>
  <conditionalFormatting sqref="AA40">
    <cfRule type="cellIs" priority="6" dxfId="2" operator="lessThan" stopIfTrue="1">
      <formula>50</formula>
    </cfRule>
  </conditionalFormatting>
  <printOptions horizontalCentered="1"/>
  <pageMargins left="1.141732283464567" right="0.35433070866141736" top="0.3937007874015748" bottom="0.3937007874015748" header="0.31496062992125984" footer="0.31496062992125984"/>
  <pageSetup horizontalDpi="600" verticalDpi="600" orientation="landscape" paperSize="5" scale="80" r:id="rId1"/>
  <headerFooter alignWithMargins="0">
    <oddHeader>&amp;R&amp;"Times New Roman,標準"&amp;D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M44"/>
  <sheetViews>
    <sheetView workbookViewId="0" topLeftCell="J1">
      <selection activeCell="X6" sqref="X6"/>
    </sheetView>
  </sheetViews>
  <sheetFormatPr defaultColWidth="9.00390625" defaultRowHeight="16.5"/>
  <cols>
    <col min="1" max="1" width="5.375" style="0" bestFit="1" customWidth="1"/>
    <col min="2" max="2" width="7.75390625" style="0" bestFit="1" customWidth="1"/>
    <col min="3" max="3" width="5.50390625" style="37" bestFit="1" customWidth="1"/>
    <col min="4" max="4" width="6.50390625" style="37" bestFit="1" customWidth="1"/>
    <col min="5" max="5" width="5.50390625" style="0" bestFit="1" customWidth="1"/>
    <col min="6" max="6" width="6.50390625" style="0" bestFit="1" customWidth="1"/>
    <col min="7" max="7" width="4.625" style="0" bestFit="1" customWidth="1"/>
    <col min="8" max="8" width="7.75390625" style="0" customWidth="1"/>
    <col min="9" max="9" width="6.50390625" style="0" bestFit="1" customWidth="1"/>
    <col min="10" max="10" width="4.25390625" style="0" bestFit="1" customWidth="1"/>
    <col min="11" max="11" width="7.75390625" style="0" bestFit="1" customWidth="1"/>
    <col min="12" max="12" width="6.50390625" style="0" bestFit="1" customWidth="1"/>
    <col min="13" max="13" width="7.25390625" style="0" bestFit="1" customWidth="1"/>
    <col min="14" max="14" width="6.50390625" style="0" bestFit="1" customWidth="1"/>
    <col min="15" max="15" width="7.75390625" style="0" bestFit="1" customWidth="1"/>
    <col min="16" max="16" width="4.50390625" style="0" bestFit="1" customWidth="1"/>
    <col min="17" max="17" width="7.75390625" style="0" customWidth="1"/>
    <col min="18" max="18" width="6.50390625" style="0" bestFit="1" customWidth="1"/>
    <col min="19" max="19" width="11.50390625" style="0" bestFit="1" customWidth="1"/>
    <col min="20" max="20" width="7.875" style="0" bestFit="1" customWidth="1"/>
    <col min="21" max="21" width="10.625" style="0" bestFit="1" customWidth="1"/>
    <col min="22" max="22" width="10.25390625" style="0" bestFit="1" customWidth="1"/>
    <col min="23" max="23" width="3.875" style="0" bestFit="1" customWidth="1"/>
    <col min="24" max="24" width="7.25390625" style="0" bestFit="1" customWidth="1"/>
    <col min="25" max="25" width="7.75390625" style="0" bestFit="1" customWidth="1"/>
    <col min="26" max="26" width="6.50390625" style="0" bestFit="1" customWidth="1"/>
    <col min="27" max="27" width="8.625" style="48" bestFit="1" customWidth="1"/>
    <col min="28" max="16384" width="7.875" style="0" bestFit="1" customWidth="1"/>
  </cols>
  <sheetData>
    <row r="1" spans="1:27" s="16" customFormat="1" ht="18.75">
      <c r="A1" s="95" t="s">
        <v>178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</row>
    <row r="2" spans="1:27" s="16" customFormat="1" ht="19.5">
      <c r="A2" s="17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48"/>
    </row>
    <row r="3" spans="1:62" s="20" customFormat="1" ht="19.5">
      <c r="A3" s="105" t="s">
        <v>167</v>
      </c>
      <c r="B3" s="105" t="s">
        <v>168</v>
      </c>
      <c r="C3" s="70" t="s">
        <v>169</v>
      </c>
      <c r="D3" s="90"/>
      <c r="E3" s="70" t="s">
        <v>170</v>
      </c>
      <c r="F3" s="109"/>
      <c r="G3" s="70" t="s">
        <v>171</v>
      </c>
      <c r="H3" s="89"/>
      <c r="I3" s="109"/>
      <c r="J3" s="70" t="s">
        <v>172</v>
      </c>
      <c r="K3" s="89"/>
      <c r="L3" s="90"/>
      <c r="M3" s="105" t="s">
        <v>179</v>
      </c>
      <c r="N3" s="70" t="s">
        <v>173</v>
      </c>
      <c r="O3" s="90"/>
      <c r="P3" s="125" t="s">
        <v>186</v>
      </c>
      <c r="Q3" s="70" t="s">
        <v>175</v>
      </c>
      <c r="R3" s="90"/>
      <c r="S3" s="96" t="s">
        <v>174</v>
      </c>
      <c r="T3" s="97"/>
      <c r="U3" s="97"/>
      <c r="V3" s="97"/>
      <c r="W3" s="97"/>
      <c r="X3" s="97"/>
      <c r="Y3" s="97"/>
      <c r="Z3" s="98"/>
      <c r="AA3" s="113" t="s">
        <v>175</v>
      </c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27" s="20" customFormat="1" ht="19.5">
      <c r="A4" s="106"/>
      <c r="B4" s="106"/>
      <c r="C4" s="65"/>
      <c r="D4" s="92"/>
      <c r="E4" s="110"/>
      <c r="F4" s="111"/>
      <c r="G4" s="110"/>
      <c r="H4" s="112"/>
      <c r="I4" s="111"/>
      <c r="J4" s="65"/>
      <c r="K4" s="91"/>
      <c r="L4" s="92"/>
      <c r="M4" s="108"/>
      <c r="N4" s="65"/>
      <c r="O4" s="92"/>
      <c r="P4" s="126"/>
      <c r="Q4" s="65"/>
      <c r="R4" s="92"/>
      <c r="S4" s="21" t="s">
        <v>180</v>
      </c>
      <c r="T4" s="21" t="s">
        <v>181</v>
      </c>
      <c r="U4" s="53" t="s">
        <v>191</v>
      </c>
      <c r="V4" s="21" t="s">
        <v>182</v>
      </c>
      <c r="W4" s="87" t="s">
        <v>187</v>
      </c>
      <c r="X4" s="88"/>
      <c r="Y4" s="87" t="s">
        <v>175</v>
      </c>
      <c r="Z4" s="88"/>
      <c r="AA4" s="114"/>
    </row>
    <row r="5" spans="1:27" s="20" customFormat="1" ht="19.5">
      <c r="A5" s="107"/>
      <c r="B5" s="107"/>
      <c r="C5" s="18">
        <v>100</v>
      </c>
      <c r="D5" s="22">
        <v>0.2</v>
      </c>
      <c r="E5" s="18">
        <v>100</v>
      </c>
      <c r="F5" s="22">
        <v>0.3</v>
      </c>
      <c r="G5" s="18">
        <v>15</v>
      </c>
      <c r="H5" s="22">
        <v>1</v>
      </c>
      <c r="I5" s="22">
        <v>0.25</v>
      </c>
      <c r="J5" s="18">
        <v>43</v>
      </c>
      <c r="K5" s="22">
        <v>1</v>
      </c>
      <c r="L5" s="23">
        <v>0.25</v>
      </c>
      <c r="M5" s="23">
        <v>0.6</v>
      </c>
      <c r="N5" s="23">
        <v>0.4</v>
      </c>
      <c r="O5" s="24">
        <v>1</v>
      </c>
      <c r="P5" s="24"/>
      <c r="Q5" s="24">
        <v>1</v>
      </c>
      <c r="R5" s="24">
        <v>0.6</v>
      </c>
      <c r="S5" s="24">
        <v>0.3</v>
      </c>
      <c r="T5" s="24">
        <v>0.2</v>
      </c>
      <c r="U5" s="24">
        <v>0.2</v>
      </c>
      <c r="V5" s="24">
        <v>0.2</v>
      </c>
      <c r="W5" s="24" t="s">
        <v>188</v>
      </c>
      <c r="X5" s="47" t="s">
        <v>189</v>
      </c>
      <c r="Y5" s="24">
        <v>1</v>
      </c>
      <c r="Z5" s="24">
        <v>0.4</v>
      </c>
      <c r="AA5" s="25">
        <f>SUM(R5,Z5)</f>
        <v>1</v>
      </c>
    </row>
    <row r="6" spans="1:91" s="20" customFormat="1" ht="19.5">
      <c r="A6" s="5">
        <v>1</v>
      </c>
      <c r="B6" s="6" t="s">
        <v>3</v>
      </c>
      <c r="C6" s="26">
        <v>20</v>
      </c>
      <c r="D6" s="27">
        <f>C6/5</f>
        <v>4</v>
      </c>
      <c r="E6" s="28">
        <v>16</v>
      </c>
      <c r="F6" s="30">
        <f>E6*0.3</f>
        <v>4.8</v>
      </c>
      <c r="G6" s="28">
        <v>8</v>
      </c>
      <c r="H6" s="30">
        <f>G6/15*100</f>
        <v>53.333333333333336</v>
      </c>
      <c r="I6" s="30">
        <f>G6/15*25</f>
        <v>13.333333333333334</v>
      </c>
      <c r="J6" s="29">
        <v>20</v>
      </c>
      <c r="K6" s="30">
        <f>J6/43*100</f>
        <v>46.51162790697674</v>
      </c>
      <c r="L6" s="30">
        <f>J6/43*25</f>
        <v>11.627906976744185</v>
      </c>
      <c r="M6" s="31">
        <v>14.9</v>
      </c>
      <c r="N6" s="32">
        <f>O6*0.4</f>
        <v>13.504496124031007</v>
      </c>
      <c r="O6" s="33">
        <f>SUM(D6,F6,I6,L6,P6)</f>
        <v>33.76124031007752</v>
      </c>
      <c r="P6" s="33"/>
      <c r="Q6" s="33">
        <f>SUM(M6,N6)</f>
        <v>28.404496124031006</v>
      </c>
      <c r="R6" s="33">
        <f>Q6*0.6</f>
        <v>17.0426976744186</v>
      </c>
      <c r="S6" s="27">
        <v>7.23</v>
      </c>
      <c r="T6" s="27">
        <v>11.5</v>
      </c>
      <c r="U6" s="34">
        <v>14</v>
      </c>
      <c r="V6" s="34">
        <v>14</v>
      </c>
      <c r="W6" s="27">
        <v>2</v>
      </c>
      <c r="X6" s="27">
        <v>2</v>
      </c>
      <c r="Y6" s="35">
        <f>SUM(S6:X6)</f>
        <v>50.730000000000004</v>
      </c>
      <c r="Z6" s="35">
        <f>Y6*0.4</f>
        <v>20.292</v>
      </c>
      <c r="AA6" s="36">
        <f>R6+Z6</f>
        <v>37.33469767441861</v>
      </c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</row>
    <row r="7" spans="1:91" ht="16.5">
      <c r="A7" s="5">
        <v>2</v>
      </c>
      <c r="B7" s="6" t="s">
        <v>4</v>
      </c>
      <c r="C7" s="38">
        <v>33</v>
      </c>
      <c r="D7" s="27">
        <f aca="true" t="shared" si="0" ref="D7:D41">C7/5</f>
        <v>6.6</v>
      </c>
      <c r="E7" s="28">
        <v>26</v>
      </c>
      <c r="F7" s="30">
        <f aca="true" t="shared" si="1" ref="F7:F41">E7*0.3</f>
        <v>7.8</v>
      </c>
      <c r="G7" s="28">
        <v>7</v>
      </c>
      <c r="H7" s="30">
        <f aca="true" t="shared" si="2" ref="H7:H41">G7/15*100</f>
        <v>46.666666666666664</v>
      </c>
      <c r="I7" s="30">
        <f aca="true" t="shared" si="3" ref="I7:I41">G7/15*25</f>
        <v>11.666666666666666</v>
      </c>
      <c r="J7" s="39">
        <v>23</v>
      </c>
      <c r="K7" s="30">
        <f aca="true" t="shared" si="4" ref="K7:K41">J7/43*100</f>
        <v>53.48837209302325</v>
      </c>
      <c r="L7" s="30">
        <f>J7/43*25</f>
        <v>13.372093023255813</v>
      </c>
      <c r="M7" s="31">
        <v>22.2</v>
      </c>
      <c r="N7" s="32">
        <f aca="true" t="shared" si="5" ref="N7:N41">O7*0.4</f>
        <v>18.975503875968993</v>
      </c>
      <c r="O7" s="33">
        <f>SUM(D7,F7,I7,L7,P7)</f>
        <v>47.43875968992248</v>
      </c>
      <c r="P7" s="33">
        <v>8</v>
      </c>
      <c r="Q7" s="33">
        <f aca="true" t="shared" si="6" ref="Q7:Q41">SUM(M7,N7)</f>
        <v>41.17550387596899</v>
      </c>
      <c r="R7" s="33">
        <f aca="true" t="shared" si="7" ref="R7:R41">Q7*0.6</f>
        <v>24.705302325581396</v>
      </c>
      <c r="S7" s="27">
        <v>25.26</v>
      </c>
      <c r="T7" s="27">
        <v>14</v>
      </c>
      <c r="U7" s="34">
        <v>15</v>
      </c>
      <c r="V7" s="34">
        <v>15</v>
      </c>
      <c r="W7" s="27">
        <v>3</v>
      </c>
      <c r="X7" s="27">
        <v>3</v>
      </c>
      <c r="Y7" s="35">
        <f aca="true" t="shared" si="8" ref="Y7:Y41">SUM(S7:X7)</f>
        <v>75.26</v>
      </c>
      <c r="Z7" s="35">
        <f aca="true" t="shared" si="9" ref="Z7:Z41">Y7*0.4</f>
        <v>30.104000000000003</v>
      </c>
      <c r="AA7" s="36">
        <f aca="true" t="shared" si="10" ref="AA7:AA41">R7+Z7</f>
        <v>54.8093023255814</v>
      </c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</row>
    <row r="8" spans="1:91" ht="16.5">
      <c r="A8" s="5">
        <v>3</v>
      </c>
      <c r="B8" s="6" t="s">
        <v>5</v>
      </c>
      <c r="C8" s="26">
        <v>64</v>
      </c>
      <c r="D8" s="27">
        <f t="shared" si="0"/>
        <v>12.8</v>
      </c>
      <c r="E8" s="28">
        <v>62</v>
      </c>
      <c r="F8" s="30">
        <f t="shared" si="1"/>
        <v>18.599999999999998</v>
      </c>
      <c r="G8" s="28">
        <v>14</v>
      </c>
      <c r="H8" s="30">
        <f t="shared" si="2"/>
        <v>93.33333333333333</v>
      </c>
      <c r="I8" s="30">
        <f t="shared" si="3"/>
        <v>23.333333333333332</v>
      </c>
      <c r="J8" s="29">
        <v>28</v>
      </c>
      <c r="K8" s="30">
        <f t="shared" si="4"/>
        <v>65.11627906976744</v>
      </c>
      <c r="L8" s="30">
        <f>J8/43*25</f>
        <v>16.27906976744186</v>
      </c>
      <c r="M8" s="31">
        <v>41.4</v>
      </c>
      <c r="N8" s="32">
        <f t="shared" si="5"/>
        <v>28.404961240310083</v>
      </c>
      <c r="O8" s="33">
        <f aca="true" t="shared" si="11" ref="O8:O41">SUM(D8,F8,I8,L8,P8)</f>
        <v>71.0124031007752</v>
      </c>
      <c r="P8" s="33"/>
      <c r="Q8" s="33">
        <f t="shared" si="6"/>
        <v>69.80496124031008</v>
      </c>
      <c r="R8" s="33">
        <f t="shared" si="7"/>
        <v>41.882976744186045</v>
      </c>
      <c r="S8" s="27">
        <v>26.31</v>
      </c>
      <c r="T8" s="27">
        <v>15</v>
      </c>
      <c r="U8" s="34">
        <v>15</v>
      </c>
      <c r="V8" s="34">
        <v>17</v>
      </c>
      <c r="W8" s="27">
        <v>4</v>
      </c>
      <c r="X8" s="27">
        <v>4</v>
      </c>
      <c r="Y8" s="35">
        <f t="shared" si="8"/>
        <v>81.31</v>
      </c>
      <c r="Z8" s="35">
        <f t="shared" si="9"/>
        <v>32.524</v>
      </c>
      <c r="AA8" s="36">
        <f t="shared" si="10"/>
        <v>74.40697674418604</v>
      </c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</row>
    <row r="9" spans="1:91" ht="16.5">
      <c r="A9" s="5">
        <v>4</v>
      </c>
      <c r="B9" s="6" t="s">
        <v>6</v>
      </c>
      <c r="C9" s="26" t="s">
        <v>88</v>
      </c>
      <c r="D9" s="26">
        <v>0</v>
      </c>
      <c r="E9" s="28" t="s">
        <v>190</v>
      </c>
      <c r="F9" s="30">
        <v>0</v>
      </c>
      <c r="G9" s="28" t="s">
        <v>88</v>
      </c>
      <c r="H9" s="28" t="s">
        <v>88</v>
      </c>
      <c r="I9" s="28">
        <v>0</v>
      </c>
      <c r="J9" s="29" t="s">
        <v>40</v>
      </c>
      <c r="K9" s="29" t="s">
        <v>40</v>
      </c>
      <c r="L9" s="29">
        <v>0</v>
      </c>
      <c r="M9" s="31">
        <v>0.9</v>
      </c>
      <c r="N9" s="32">
        <f t="shared" si="5"/>
        <v>0</v>
      </c>
      <c r="O9" s="33">
        <f t="shared" si="11"/>
        <v>0</v>
      </c>
      <c r="P9" s="33"/>
      <c r="Q9" s="33">
        <f t="shared" si="6"/>
        <v>0.9</v>
      </c>
      <c r="R9" s="33">
        <f t="shared" si="7"/>
        <v>0.54</v>
      </c>
      <c r="S9" s="27">
        <v>3.9</v>
      </c>
      <c r="T9" s="27">
        <v>0</v>
      </c>
      <c r="U9" s="34">
        <v>6</v>
      </c>
      <c r="V9" s="34">
        <v>0</v>
      </c>
      <c r="W9" s="27">
        <v>2</v>
      </c>
      <c r="X9" s="27">
        <v>1</v>
      </c>
      <c r="Y9" s="35">
        <f t="shared" si="8"/>
        <v>12.9</v>
      </c>
      <c r="Z9" s="35">
        <f t="shared" si="9"/>
        <v>5.16</v>
      </c>
      <c r="AA9" s="36">
        <f t="shared" si="10"/>
        <v>5.7</v>
      </c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</row>
    <row r="10" spans="1:91" ht="16.5">
      <c r="A10" s="5">
        <v>5</v>
      </c>
      <c r="B10" s="6" t="s">
        <v>7</v>
      </c>
      <c r="C10" s="26">
        <v>32</v>
      </c>
      <c r="D10" s="27">
        <f t="shared" si="0"/>
        <v>6.4</v>
      </c>
      <c r="E10" s="28">
        <v>44</v>
      </c>
      <c r="F10" s="30">
        <f t="shared" si="1"/>
        <v>13.2</v>
      </c>
      <c r="G10" s="34">
        <v>12</v>
      </c>
      <c r="H10" s="30">
        <f t="shared" si="2"/>
        <v>80</v>
      </c>
      <c r="I10" s="30">
        <f t="shared" si="3"/>
        <v>20</v>
      </c>
      <c r="J10" s="29">
        <v>23</v>
      </c>
      <c r="K10" s="30">
        <f t="shared" si="4"/>
        <v>53.48837209302325</v>
      </c>
      <c r="L10" s="30">
        <f aca="true" t="shared" si="12" ref="L10:L15">J10/43*25</f>
        <v>13.372093023255813</v>
      </c>
      <c r="M10" s="31">
        <v>34.3</v>
      </c>
      <c r="N10" s="32">
        <f t="shared" si="5"/>
        <v>21.188837209302328</v>
      </c>
      <c r="O10" s="33">
        <f t="shared" si="11"/>
        <v>52.972093023255816</v>
      </c>
      <c r="P10" s="33"/>
      <c r="Q10" s="33">
        <f t="shared" si="6"/>
        <v>55.488837209302325</v>
      </c>
      <c r="R10" s="33">
        <f t="shared" si="7"/>
        <v>33.293302325581394</v>
      </c>
      <c r="S10" s="27">
        <v>22.8</v>
      </c>
      <c r="T10" s="27">
        <v>13.5</v>
      </c>
      <c r="U10" s="34">
        <v>17</v>
      </c>
      <c r="V10" s="34">
        <v>15</v>
      </c>
      <c r="W10" s="27">
        <v>3</v>
      </c>
      <c r="X10" s="27">
        <v>4</v>
      </c>
      <c r="Y10" s="35">
        <f t="shared" si="8"/>
        <v>75.3</v>
      </c>
      <c r="Z10" s="35">
        <f t="shared" si="9"/>
        <v>30.12</v>
      </c>
      <c r="AA10" s="36">
        <f t="shared" si="10"/>
        <v>63.4133023255814</v>
      </c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</row>
    <row r="11" spans="1:91" ht="16.5">
      <c r="A11" s="5">
        <v>6</v>
      </c>
      <c r="B11" s="6" t="s">
        <v>8</v>
      </c>
      <c r="C11" s="26">
        <v>31</v>
      </c>
      <c r="D11" s="27">
        <f t="shared" si="0"/>
        <v>6.2</v>
      </c>
      <c r="E11" s="34">
        <v>16</v>
      </c>
      <c r="F11" s="30">
        <f t="shared" si="1"/>
        <v>4.8</v>
      </c>
      <c r="G11" s="34">
        <v>7</v>
      </c>
      <c r="H11" s="30">
        <f t="shared" si="2"/>
        <v>46.666666666666664</v>
      </c>
      <c r="I11" s="30">
        <f t="shared" si="3"/>
        <v>11.666666666666666</v>
      </c>
      <c r="J11" s="29">
        <v>23</v>
      </c>
      <c r="K11" s="30">
        <f t="shared" si="4"/>
        <v>53.48837209302325</v>
      </c>
      <c r="L11" s="30">
        <f t="shared" si="12"/>
        <v>13.372093023255813</v>
      </c>
      <c r="M11" s="31">
        <v>18.5</v>
      </c>
      <c r="N11" s="32">
        <f t="shared" si="5"/>
        <v>14.415503875968993</v>
      </c>
      <c r="O11" s="33">
        <f t="shared" si="11"/>
        <v>36.03875968992248</v>
      </c>
      <c r="P11" s="33"/>
      <c r="Q11" s="33">
        <f t="shared" si="6"/>
        <v>32.915503875968994</v>
      </c>
      <c r="R11" s="33">
        <f t="shared" si="7"/>
        <v>19.749302325581397</v>
      </c>
      <c r="S11" s="27">
        <v>17.55</v>
      </c>
      <c r="T11" s="27">
        <v>8</v>
      </c>
      <c r="U11" s="34">
        <v>15</v>
      </c>
      <c r="V11" s="34">
        <v>12</v>
      </c>
      <c r="W11" s="27">
        <v>2</v>
      </c>
      <c r="X11" s="27">
        <v>2</v>
      </c>
      <c r="Y11" s="35">
        <f t="shared" si="8"/>
        <v>56.55</v>
      </c>
      <c r="Z11" s="35">
        <f t="shared" si="9"/>
        <v>22.62</v>
      </c>
      <c r="AA11" s="36">
        <f t="shared" si="10"/>
        <v>42.3693023255814</v>
      </c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</row>
    <row r="12" spans="1:91" ht="16.5">
      <c r="A12" s="5">
        <v>7</v>
      </c>
      <c r="B12" s="7" t="s">
        <v>9</v>
      </c>
      <c r="C12" s="26">
        <v>77</v>
      </c>
      <c r="D12" s="27">
        <f t="shared" si="0"/>
        <v>15.4</v>
      </c>
      <c r="E12" s="34">
        <v>38</v>
      </c>
      <c r="F12" s="30">
        <f t="shared" si="1"/>
        <v>11.4</v>
      </c>
      <c r="G12" s="34">
        <v>8</v>
      </c>
      <c r="H12" s="30">
        <f t="shared" si="2"/>
        <v>53.333333333333336</v>
      </c>
      <c r="I12" s="30">
        <f t="shared" si="3"/>
        <v>13.333333333333334</v>
      </c>
      <c r="J12" s="29">
        <v>35</v>
      </c>
      <c r="K12" s="30">
        <f t="shared" si="4"/>
        <v>81.3953488372093</v>
      </c>
      <c r="L12" s="30">
        <f t="shared" si="12"/>
        <v>20.348837209302324</v>
      </c>
      <c r="M12" s="31">
        <v>41.3</v>
      </c>
      <c r="N12" s="32">
        <f t="shared" si="5"/>
        <v>27.792868217054263</v>
      </c>
      <c r="O12" s="33">
        <f t="shared" si="11"/>
        <v>69.48217054263566</v>
      </c>
      <c r="P12" s="33">
        <v>9</v>
      </c>
      <c r="Q12" s="33">
        <f t="shared" si="6"/>
        <v>69.09286821705426</v>
      </c>
      <c r="R12" s="33">
        <f t="shared" si="7"/>
        <v>41.45572093023255</v>
      </c>
      <c r="S12" s="27">
        <v>28.95</v>
      </c>
      <c r="T12" s="27">
        <v>14.5</v>
      </c>
      <c r="U12" s="34">
        <v>16</v>
      </c>
      <c r="V12" s="34">
        <v>18</v>
      </c>
      <c r="W12" s="27">
        <v>4</v>
      </c>
      <c r="X12" s="27">
        <v>4</v>
      </c>
      <c r="Y12" s="35">
        <f t="shared" si="8"/>
        <v>85.45</v>
      </c>
      <c r="Z12" s="35">
        <f t="shared" si="9"/>
        <v>34.18</v>
      </c>
      <c r="AA12" s="36">
        <f t="shared" si="10"/>
        <v>75.63572093023255</v>
      </c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</row>
    <row r="13" spans="1:91" ht="16.5">
      <c r="A13" s="5">
        <v>8</v>
      </c>
      <c r="B13" s="7" t="s">
        <v>10</v>
      </c>
      <c r="C13" s="38">
        <v>26</v>
      </c>
      <c r="D13" s="27">
        <f t="shared" si="0"/>
        <v>5.2</v>
      </c>
      <c r="E13" s="28">
        <v>38</v>
      </c>
      <c r="F13" s="30">
        <f t="shared" si="1"/>
        <v>11.4</v>
      </c>
      <c r="G13" s="28">
        <v>10</v>
      </c>
      <c r="H13" s="30">
        <f t="shared" si="2"/>
        <v>66.66666666666666</v>
      </c>
      <c r="I13" s="30">
        <f t="shared" si="3"/>
        <v>16.666666666666664</v>
      </c>
      <c r="J13" s="39">
        <v>20</v>
      </c>
      <c r="K13" s="30">
        <f t="shared" si="4"/>
        <v>46.51162790697674</v>
      </c>
      <c r="L13" s="30">
        <f t="shared" si="12"/>
        <v>11.627906976744185</v>
      </c>
      <c r="M13" s="31">
        <v>20.8</v>
      </c>
      <c r="N13" s="32">
        <f t="shared" si="5"/>
        <v>17.95782945736434</v>
      </c>
      <c r="O13" s="33">
        <f t="shared" si="11"/>
        <v>44.89457364341085</v>
      </c>
      <c r="P13" s="33"/>
      <c r="Q13" s="33">
        <f t="shared" si="6"/>
        <v>38.75782945736434</v>
      </c>
      <c r="R13" s="33">
        <f t="shared" si="7"/>
        <v>23.2546976744186</v>
      </c>
      <c r="S13" s="27">
        <v>17.37</v>
      </c>
      <c r="T13" s="27">
        <v>14.5</v>
      </c>
      <c r="U13" s="34">
        <v>13</v>
      </c>
      <c r="V13" s="34">
        <v>11</v>
      </c>
      <c r="W13" s="27">
        <v>2</v>
      </c>
      <c r="X13" s="27">
        <v>3</v>
      </c>
      <c r="Y13" s="35">
        <f t="shared" si="8"/>
        <v>60.870000000000005</v>
      </c>
      <c r="Z13" s="35">
        <f t="shared" si="9"/>
        <v>24.348000000000003</v>
      </c>
      <c r="AA13" s="36">
        <f t="shared" si="10"/>
        <v>47.60269767441861</v>
      </c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</row>
    <row r="14" spans="1:91" ht="16.5">
      <c r="A14" s="5">
        <v>9</v>
      </c>
      <c r="B14" s="7" t="s">
        <v>11</v>
      </c>
      <c r="C14" s="38">
        <v>37</v>
      </c>
      <c r="D14" s="27">
        <f t="shared" si="0"/>
        <v>7.4</v>
      </c>
      <c r="E14" s="28">
        <v>54</v>
      </c>
      <c r="F14" s="30">
        <f t="shared" si="1"/>
        <v>16.2</v>
      </c>
      <c r="G14" s="28">
        <v>14</v>
      </c>
      <c r="H14" s="30">
        <f t="shared" si="2"/>
        <v>93.33333333333333</v>
      </c>
      <c r="I14" s="30">
        <f t="shared" si="3"/>
        <v>23.333333333333332</v>
      </c>
      <c r="J14" s="39">
        <v>14</v>
      </c>
      <c r="K14" s="30">
        <f t="shared" si="4"/>
        <v>32.55813953488372</v>
      </c>
      <c r="L14" s="30">
        <f t="shared" si="12"/>
        <v>8.13953488372093</v>
      </c>
      <c r="M14" s="31">
        <v>20.4</v>
      </c>
      <c r="N14" s="32">
        <f t="shared" si="5"/>
        <v>22.029147286821708</v>
      </c>
      <c r="O14" s="33">
        <f t="shared" si="11"/>
        <v>55.072868217054264</v>
      </c>
      <c r="P14" s="33"/>
      <c r="Q14" s="33">
        <f t="shared" si="6"/>
        <v>42.4291472868217</v>
      </c>
      <c r="R14" s="33">
        <f t="shared" si="7"/>
        <v>25.45748837209302</v>
      </c>
      <c r="S14" s="27">
        <v>13.11</v>
      </c>
      <c r="T14" s="27">
        <v>12</v>
      </c>
      <c r="U14" s="34">
        <v>12</v>
      </c>
      <c r="V14" s="34">
        <v>12</v>
      </c>
      <c r="W14" s="27">
        <v>2</v>
      </c>
      <c r="X14" s="27">
        <v>3</v>
      </c>
      <c r="Y14" s="35">
        <f t="shared" si="8"/>
        <v>54.11</v>
      </c>
      <c r="Z14" s="35">
        <f t="shared" si="9"/>
        <v>21.644000000000002</v>
      </c>
      <c r="AA14" s="36">
        <f t="shared" si="10"/>
        <v>47.10148837209302</v>
      </c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</row>
    <row r="15" spans="1:91" ht="16.5">
      <c r="A15" s="5">
        <v>10</v>
      </c>
      <c r="B15" s="7" t="s">
        <v>12</v>
      </c>
      <c r="C15" s="38">
        <v>39</v>
      </c>
      <c r="D15" s="27">
        <f t="shared" si="0"/>
        <v>7.8</v>
      </c>
      <c r="E15" s="28">
        <v>32</v>
      </c>
      <c r="F15" s="30">
        <f t="shared" si="1"/>
        <v>9.6</v>
      </c>
      <c r="G15" s="28">
        <v>11</v>
      </c>
      <c r="H15" s="30">
        <f t="shared" si="2"/>
        <v>73.33333333333333</v>
      </c>
      <c r="I15" s="30">
        <f t="shared" si="3"/>
        <v>18.333333333333332</v>
      </c>
      <c r="J15" s="39">
        <v>23</v>
      </c>
      <c r="K15" s="30">
        <f t="shared" si="4"/>
        <v>53.48837209302325</v>
      </c>
      <c r="L15" s="30">
        <f t="shared" si="12"/>
        <v>13.372093023255813</v>
      </c>
      <c r="M15" s="31">
        <v>33.3</v>
      </c>
      <c r="N15" s="32">
        <f t="shared" si="5"/>
        <v>19.64217054263566</v>
      </c>
      <c r="O15" s="33">
        <f t="shared" si="11"/>
        <v>49.10542635658915</v>
      </c>
      <c r="P15" s="33"/>
      <c r="Q15" s="33">
        <f t="shared" si="6"/>
        <v>52.94217054263566</v>
      </c>
      <c r="R15" s="33">
        <f t="shared" si="7"/>
        <v>31.765302325581395</v>
      </c>
      <c r="S15" s="27">
        <v>29.79</v>
      </c>
      <c r="T15" s="27">
        <v>15</v>
      </c>
      <c r="U15" s="34">
        <v>18</v>
      </c>
      <c r="V15" s="34">
        <v>18</v>
      </c>
      <c r="W15" s="27">
        <v>4</v>
      </c>
      <c r="X15" s="27">
        <v>4</v>
      </c>
      <c r="Y15" s="35">
        <f t="shared" si="8"/>
        <v>88.78999999999999</v>
      </c>
      <c r="Z15" s="35">
        <f t="shared" si="9"/>
        <v>35.516</v>
      </c>
      <c r="AA15" s="36">
        <f t="shared" si="10"/>
        <v>67.2813023255814</v>
      </c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</row>
    <row r="16" spans="1:91" ht="16.5">
      <c r="A16" s="5">
        <v>11</v>
      </c>
      <c r="B16" s="7" t="s">
        <v>13</v>
      </c>
      <c r="C16" s="38" t="s">
        <v>88</v>
      </c>
      <c r="D16" s="38">
        <v>0</v>
      </c>
      <c r="E16" s="28" t="s">
        <v>190</v>
      </c>
      <c r="F16" s="30">
        <v>0</v>
      </c>
      <c r="G16" s="28" t="s">
        <v>88</v>
      </c>
      <c r="H16" s="28" t="s">
        <v>88</v>
      </c>
      <c r="I16" s="28">
        <v>0</v>
      </c>
      <c r="J16" s="39" t="s">
        <v>88</v>
      </c>
      <c r="K16" s="39" t="s">
        <v>88</v>
      </c>
      <c r="L16" s="39">
        <v>0</v>
      </c>
      <c r="M16" s="31">
        <v>0</v>
      </c>
      <c r="N16" s="32">
        <f t="shared" si="5"/>
        <v>0</v>
      </c>
      <c r="O16" s="33">
        <f t="shared" si="11"/>
        <v>0</v>
      </c>
      <c r="P16" s="33"/>
      <c r="Q16" s="33">
        <f t="shared" si="6"/>
        <v>0</v>
      </c>
      <c r="R16" s="33">
        <f t="shared" si="7"/>
        <v>0</v>
      </c>
      <c r="S16" s="27">
        <v>1.8</v>
      </c>
      <c r="T16" s="27">
        <v>0</v>
      </c>
      <c r="U16" s="34">
        <v>7</v>
      </c>
      <c r="V16" s="34">
        <v>0</v>
      </c>
      <c r="W16" s="27">
        <v>0</v>
      </c>
      <c r="X16" s="27">
        <v>0</v>
      </c>
      <c r="Y16" s="35">
        <f t="shared" si="8"/>
        <v>8.8</v>
      </c>
      <c r="Z16" s="35">
        <f t="shared" si="9"/>
        <v>3.5200000000000005</v>
      </c>
      <c r="AA16" s="36">
        <f t="shared" si="10"/>
        <v>3.5200000000000005</v>
      </c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</row>
    <row r="17" spans="1:91" ht="16.5">
      <c r="A17" s="5">
        <v>12</v>
      </c>
      <c r="B17" s="7" t="s">
        <v>14</v>
      </c>
      <c r="C17" s="38">
        <v>45</v>
      </c>
      <c r="D17" s="27">
        <f t="shared" si="0"/>
        <v>9</v>
      </c>
      <c r="E17" s="28">
        <v>14</v>
      </c>
      <c r="F17" s="30">
        <f t="shared" si="1"/>
        <v>4.2</v>
      </c>
      <c r="G17" s="28">
        <v>8</v>
      </c>
      <c r="H17" s="30">
        <f t="shared" si="2"/>
        <v>53.333333333333336</v>
      </c>
      <c r="I17" s="30">
        <f t="shared" si="3"/>
        <v>13.333333333333334</v>
      </c>
      <c r="J17" s="39">
        <v>19</v>
      </c>
      <c r="K17" s="30">
        <f t="shared" si="4"/>
        <v>44.18604651162791</v>
      </c>
      <c r="L17" s="30">
        <f>J17/43*25</f>
        <v>11.046511627906977</v>
      </c>
      <c r="M17" s="31">
        <v>20.7</v>
      </c>
      <c r="N17" s="32">
        <f t="shared" si="5"/>
        <v>15.031937984496125</v>
      </c>
      <c r="O17" s="33">
        <f t="shared" si="11"/>
        <v>37.57984496124031</v>
      </c>
      <c r="P17" s="33"/>
      <c r="Q17" s="33">
        <f t="shared" si="6"/>
        <v>35.73193798449613</v>
      </c>
      <c r="R17" s="33">
        <f t="shared" si="7"/>
        <v>21.439162790697676</v>
      </c>
      <c r="S17" s="27">
        <v>18.87</v>
      </c>
      <c r="T17" s="27">
        <v>12</v>
      </c>
      <c r="U17" s="34">
        <v>13</v>
      </c>
      <c r="V17" s="34">
        <v>11</v>
      </c>
      <c r="W17" s="27">
        <v>2</v>
      </c>
      <c r="X17" s="27">
        <v>2</v>
      </c>
      <c r="Y17" s="35">
        <f t="shared" si="8"/>
        <v>58.870000000000005</v>
      </c>
      <c r="Z17" s="35">
        <f t="shared" si="9"/>
        <v>23.548000000000002</v>
      </c>
      <c r="AA17" s="36">
        <f t="shared" si="10"/>
        <v>44.98716279069768</v>
      </c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</row>
    <row r="18" spans="1:91" ht="16.5">
      <c r="A18" s="5">
        <v>13</v>
      </c>
      <c r="B18" s="7" t="s">
        <v>15</v>
      </c>
      <c r="C18" s="38">
        <v>80</v>
      </c>
      <c r="D18" s="27">
        <f t="shared" si="0"/>
        <v>16</v>
      </c>
      <c r="E18" s="28">
        <v>82</v>
      </c>
      <c r="F18" s="30">
        <f t="shared" si="1"/>
        <v>24.599999999999998</v>
      </c>
      <c r="G18" s="28">
        <v>15</v>
      </c>
      <c r="H18" s="30">
        <f t="shared" si="2"/>
        <v>100</v>
      </c>
      <c r="I18" s="30">
        <f t="shared" si="3"/>
        <v>25</v>
      </c>
      <c r="J18" s="39">
        <v>36</v>
      </c>
      <c r="K18" s="30">
        <f t="shared" si="4"/>
        <v>83.72093023255815</v>
      </c>
      <c r="L18" s="30">
        <f aca="true" t="shared" si="13" ref="L18:L24">J18/43*25</f>
        <v>20.930232558139537</v>
      </c>
      <c r="M18" s="31">
        <v>47.6</v>
      </c>
      <c r="N18" s="32">
        <f t="shared" si="5"/>
        <v>34.61209302325582</v>
      </c>
      <c r="O18" s="33">
        <f t="shared" si="11"/>
        <v>86.53023255813953</v>
      </c>
      <c r="P18" s="33"/>
      <c r="Q18" s="33">
        <f t="shared" si="6"/>
        <v>82.21209302325582</v>
      </c>
      <c r="R18" s="33">
        <f t="shared" si="7"/>
        <v>49.32725581395349</v>
      </c>
      <c r="S18" s="27">
        <v>23.07</v>
      </c>
      <c r="T18" s="27">
        <v>15.5</v>
      </c>
      <c r="U18" s="34">
        <v>10</v>
      </c>
      <c r="V18" s="34">
        <v>13</v>
      </c>
      <c r="W18" s="27">
        <v>2</v>
      </c>
      <c r="X18" s="27">
        <v>4</v>
      </c>
      <c r="Y18" s="35">
        <f t="shared" si="8"/>
        <v>67.57</v>
      </c>
      <c r="Z18" s="35">
        <f t="shared" si="9"/>
        <v>27.028</v>
      </c>
      <c r="AA18" s="36">
        <f t="shared" si="10"/>
        <v>76.35525581395349</v>
      </c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</row>
    <row r="19" spans="1:91" ht="16.5">
      <c r="A19" s="5">
        <v>14</v>
      </c>
      <c r="B19" s="7" t="s">
        <v>16</v>
      </c>
      <c r="C19" s="38">
        <v>22</v>
      </c>
      <c r="D19" s="27">
        <f t="shared" si="0"/>
        <v>4.4</v>
      </c>
      <c r="E19" s="28">
        <v>52</v>
      </c>
      <c r="F19" s="30">
        <f t="shared" si="1"/>
        <v>15.6</v>
      </c>
      <c r="G19" s="28">
        <v>9</v>
      </c>
      <c r="H19" s="30">
        <f t="shared" si="2"/>
        <v>60</v>
      </c>
      <c r="I19" s="30">
        <f t="shared" si="3"/>
        <v>15</v>
      </c>
      <c r="J19" s="39">
        <v>25</v>
      </c>
      <c r="K19" s="30">
        <f t="shared" si="4"/>
        <v>58.139534883720934</v>
      </c>
      <c r="L19" s="30">
        <f t="shared" si="13"/>
        <v>14.534883720930234</v>
      </c>
      <c r="M19" s="31">
        <v>22.4</v>
      </c>
      <c r="N19" s="32">
        <f t="shared" si="5"/>
        <v>19.813953488372093</v>
      </c>
      <c r="O19" s="33">
        <f t="shared" si="11"/>
        <v>49.53488372093023</v>
      </c>
      <c r="P19" s="33"/>
      <c r="Q19" s="33">
        <f t="shared" si="6"/>
        <v>42.21395348837209</v>
      </c>
      <c r="R19" s="33">
        <f t="shared" si="7"/>
        <v>25.328372093023255</v>
      </c>
      <c r="S19" s="27">
        <v>19.08</v>
      </c>
      <c r="T19" s="27">
        <v>14.5</v>
      </c>
      <c r="U19" s="34">
        <v>14</v>
      </c>
      <c r="V19" s="34">
        <v>12</v>
      </c>
      <c r="W19" s="27">
        <v>2</v>
      </c>
      <c r="X19" s="27">
        <v>3</v>
      </c>
      <c r="Y19" s="35">
        <f t="shared" si="8"/>
        <v>64.58</v>
      </c>
      <c r="Z19" s="35">
        <f t="shared" si="9"/>
        <v>25.832</v>
      </c>
      <c r="AA19" s="36">
        <f t="shared" si="10"/>
        <v>51.160372093023256</v>
      </c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</row>
    <row r="20" spans="1:91" ht="16.5">
      <c r="A20" s="5">
        <v>15</v>
      </c>
      <c r="B20" s="7" t="s">
        <v>17</v>
      </c>
      <c r="C20" s="38">
        <v>12</v>
      </c>
      <c r="D20" s="27">
        <f t="shared" si="0"/>
        <v>2.4</v>
      </c>
      <c r="E20" s="28">
        <v>2</v>
      </c>
      <c r="F20" s="30">
        <f t="shared" si="1"/>
        <v>0.6</v>
      </c>
      <c r="G20" s="28">
        <v>1</v>
      </c>
      <c r="H20" s="30">
        <f t="shared" si="2"/>
        <v>6.666666666666667</v>
      </c>
      <c r="I20" s="30">
        <f t="shared" si="3"/>
        <v>1.6666666666666667</v>
      </c>
      <c r="J20" s="39">
        <v>10</v>
      </c>
      <c r="K20" s="30">
        <f t="shared" si="4"/>
        <v>23.25581395348837</v>
      </c>
      <c r="L20" s="30">
        <f t="shared" si="13"/>
        <v>5.813953488372093</v>
      </c>
      <c r="M20" s="31">
        <v>1.6</v>
      </c>
      <c r="N20" s="32">
        <f t="shared" si="5"/>
        <v>4.192248062015504</v>
      </c>
      <c r="O20" s="33">
        <f t="shared" si="11"/>
        <v>10.48062015503876</v>
      </c>
      <c r="P20" s="33"/>
      <c r="Q20" s="33">
        <f t="shared" si="6"/>
        <v>5.792248062015505</v>
      </c>
      <c r="R20" s="33">
        <f t="shared" si="7"/>
        <v>3.4753488372093027</v>
      </c>
      <c r="S20" s="27">
        <v>0</v>
      </c>
      <c r="T20" s="27">
        <v>0</v>
      </c>
      <c r="U20" s="34">
        <v>6</v>
      </c>
      <c r="V20" s="34">
        <v>0</v>
      </c>
      <c r="W20" s="27">
        <v>1</v>
      </c>
      <c r="X20" s="27">
        <v>1</v>
      </c>
      <c r="Y20" s="35">
        <f t="shared" si="8"/>
        <v>8</v>
      </c>
      <c r="Z20" s="35">
        <f t="shared" si="9"/>
        <v>3.2</v>
      </c>
      <c r="AA20" s="36">
        <f t="shared" si="10"/>
        <v>6.675348837209302</v>
      </c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</row>
    <row r="21" spans="1:91" ht="16.5">
      <c r="A21" s="5">
        <v>16</v>
      </c>
      <c r="B21" s="7" t="s">
        <v>18</v>
      </c>
      <c r="C21" s="38">
        <v>20</v>
      </c>
      <c r="D21" s="27">
        <f t="shared" si="0"/>
        <v>4</v>
      </c>
      <c r="E21" s="28">
        <v>50</v>
      </c>
      <c r="F21" s="30">
        <f t="shared" si="1"/>
        <v>15</v>
      </c>
      <c r="G21" s="28">
        <v>4</v>
      </c>
      <c r="H21" s="30">
        <f t="shared" si="2"/>
        <v>26.666666666666668</v>
      </c>
      <c r="I21" s="30">
        <f t="shared" si="3"/>
        <v>6.666666666666667</v>
      </c>
      <c r="J21" s="39">
        <v>19</v>
      </c>
      <c r="K21" s="30">
        <f t="shared" si="4"/>
        <v>44.18604651162791</v>
      </c>
      <c r="L21" s="30">
        <f t="shared" si="13"/>
        <v>11.046511627906977</v>
      </c>
      <c r="M21" s="31">
        <v>18.7</v>
      </c>
      <c r="N21" s="32">
        <f t="shared" si="5"/>
        <v>14.685271317829459</v>
      </c>
      <c r="O21" s="33">
        <f t="shared" si="11"/>
        <v>36.713178294573645</v>
      </c>
      <c r="P21" s="33"/>
      <c r="Q21" s="33">
        <f t="shared" si="6"/>
        <v>33.38527131782946</v>
      </c>
      <c r="R21" s="33">
        <f t="shared" si="7"/>
        <v>20.031162790697675</v>
      </c>
      <c r="S21" s="27">
        <v>7.83</v>
      </c>
      <c r="T21" s="27">
        <v>12</v>
      </c>
      <c r="U21" s="34">
        <v>10</v>
      </c>
      <c r="V21" s="34">
        <v>11</v>
      </c>
      <c r="W21" s="27">
        <v>2</v>
      </c>
      <c r="X21" s="27">
        <v>2</v>
      </c>
      <c r="Y21" s="35">
        <f t="shared" si="8"/>
        <v>44.83</v>
      </c>
      <c r="Z21" s="35">
        <f t="shared" si="9"/>
        <v>17.932</v>
      </c>
      <c r="AA21" s="36">
        <f t="shared" si="10"/>
        <v>37.96316279069767</v>
      </c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</row>
    <row r="22" spans="1:91" ht="16.5">
      <c r="A22" s="5">
        <v>17</v>
      </c>
      <c r="B22" s="7" t="s">
        <v>19</v>
      </c>
      <c r="C22" s="38">
        <v>21</v>
      </c>
      <c r="D22" s="27">
        <f t="shared" si="0"/>
        <v>4.2</v>
      </c>
      <c r="E22" s="28">
        <v>6</v>
      </c>
      <c r="F22" s="30">
        <f t="shared" si="1"/>
        <v>1.7999999999999998</v>
      </c>
      <c r="G22" s="28">
        <v>2</v>
      </c>
      <c r="H22" s="30">
        <f t="shared" si="2"/>
        <v>13.333333333333334</v>
      </c>
      <c r="I22" s="30">
        <f t="shared" si="3"/>
        <v>3.3333333333333335</v>
      </c>
      <c r="J22" s="39">
        <v>13</v>
      </c>
      <c r="K22" s="30">
        <f t="shared" si="4"/>
        <v>30.23255813953488</v>
      </c>
      <c r="L22" s="30">
        <f t="shared" si="13"/>
        <v>7.55813953488372</v>
      </c>
      <c r="M22" s="31">
        <v>9.7</v>
      </c>
      <c r="N22" s="32">
        <f t="shared" si="5"/>
        <v>6.756589147286822</v>
      </c>
      <c r="O22" s="33">
        <f t="shared" si="11"/>
        <v>16.891472868217054</v>
      </c>
      <c r="P22" s="33"/>
      <c r="Q22" s="33">
        <f t="shared" si="6"/>
        <v>16.45658914728682</v>
      </c>
      <c r="R22" s="33">
        <f t="shared" si="7"/>
        <v>9.873953488372091</v>
      </c>
      <c r="S22" s="27">
        <v>23.1</v>
      </c>
      <c r="T22" s="27">
        <v>9.5</v>
      </c>
      <c r="U22" s="34">
        <v>10</v>
      </c>
      <c r="V22" s="34">
        <v>12</v>
      </c>
      <c r="W22" s="27">
        <v>2</v>
      </c>
      <c r="X22" s="27">
        <v>2</v>
      </c>
      <c r="Y22" s="35">
        <f t="shared" si="8"/>
        <v>58.6</v>
      </c>
      <c r="Z22" s="35">
        <f t="shared" si="9"/>
        <v>23.44</v>
      </c>
      <c r="AA22" s="36">
        <f t="shared" si="10"/>
        <v>33.31395348837209</v>
      </c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</row>
    <row r="23" spans="1:91" ht="16.5">
      <c r="A23" s="5">
        <v>18</v>
      </c>
      <c r="B23" s="7" t="s">
        <v>20</v>
      </c>
      <c r="C23" s="38">
        <v>49</v>
      </c>
      <c r="D23" s="27">
        <f t="shared" si="0"/>
        <v>9.8</v>
      </c>
      <c r="E23" s="28">
        <v>56</v>
      </c>
      <c r="F23" s="30">
        <f t="shared" si="1"/>
        <v>16.8</v>
      </c>
      <c r="G23" s="28">
        <v>8</v>
      </c>
      <c r="H23" s="30">
        <f t="shared" si="2"/>
        <v>53.333333333333336</v>
      </c>
      <c r="I23" s="30">
        <f t="shared" si="3"/>
        <v>13.333333333333334</v>
      </c>
      <c r="J23" s="39">
        <v>28</v>
      </c>
      <c r="K23" s="30">
        <f t="shared" si="4"/>
        <v>65.11627906976744</v>
      </c>
      <c r="L23" s="30">
        <f t="shared" si="13"/>
        <v>16.27906976744186</v>
      </c>
      <c r="M23" s="31">
        <v>35.4</v>
      </c>
      <c r="N23" s="32">
        <f t="shared" si="5"/>
        <v>22.48496124031008</v>
      </c>
      <c r="O23" s="33">
        <f t="shared" si="11"/>
        <v>56.2124031007752</v>
      </c>
      <c r="P23" s="33"/>
      <c r="Q23" s="33">
        <f t="shared" si="6"/>
        <v>57.884961240310076</v>
      </c>
      <c r="R23" s="33">
        <f t="shared" si="7"/>
        <v>34.730976744186044</v>
      </c>
      <c r="S23" s="27">
        <v>28.08</v>
      </c>
      <c r="T23" s="27">
        <v>15</v>
      </c>
      <c r="U23" s="34">
        <v>17</v>
      </c>
      <c r="V23" s="34">
        <v>15</v>
      </c>
      <c r="W23" s="27">
        <v>3</v>
      </c>
      <c r="X23" s="27">
        <v>3</v>
      </c>
      <c r="Y23" s="35">
        <f t="shared" si="8"/>
        <v>81.08</v>
      </c>
      <c r="Z23" s="35">
        <f t="shared" si="9"/>
        <v>32.432</v>
      </c>
      <c r="AA23" s="36">
        <f t="shared" si="10"/>
        <v>67.16297674418604</v>
      </c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</row>
    <row r="24" spans="1:91" ht="16.5">
      <c r="A24" s="5">
        <v>19</v>
      </c>
      <c r="B24" s="7" t="s">
        <v>21</v>
      </c>
      <c r="C24" s="38">
        <v>12</v>
      </c>
      <c r="D24" s="27">
        <f t="shared" si="0"/>
        <v>2.4</v>
      </c>
      <c r="E24" s="28" t="s">
        <v>40</v>
      </c>
      <c r="F24" s="30">
        <v>0</v>
      </c>
      <c r="G24" s="28">
        <v>2</v>
      </c>
      <c r="H24" s="30">
        <f t="shared" si="2"/>
        <v>13.333333333333334</v>
      </c>
      <c r="I24" s="30">
        <f t="shared" si="3"/>
        <v>3.3333333333333335</v>
      </c>
      <c r="J24" s="39">
        <v>18</v>
      </c>
      <c r="K24" s="30">
        <f t="shared" si="4"/>
        <v>41.86046511627907</v>
      </c>
      <c r="L24" s="30">
        <f t="shared" si="13"/>
        <v>10.465116279069768</v>
      </c>
      <c r="M24" s="31">
        <v>10.4</v>
      </c>
      <c r="N24" s="32">
        <f t="shared" si="5"/>
        <v>6.479379844961241</v>
      </c>
      <c r="O24" s="33">
        <f t="shared" si="11"/>
        <v>16.198449612403103</v>
      </c>
      <c r="P24" s="33"/>
      <c r="Q24" s="33">
        <f t="shared" si="6"/>
        <v>16.879379844961242</v>
      </c>
      <c r="R24" s="33">
        <f t="shared" si="7"/>
        <v>10.127627906976745</v>
      </c>
      <c r="S24" s="27">
        <v>10.71</v>
      </c>
      <c r="T24" s="27">
        <v>11.5</v>
      </c>
      <c r="U24" s="34">
        <v>12</v>
      </c>
      <c r="V24" s="34">
        <v>11</v>
      </c>
      <c r="W24" s="27">
        <v>2</v>
      </c>
      <c r="X24" s="27">
        <v>2</v>
      </c>
      <c r="Y24" s="35">
        <f t="shared" si="8"/>
        <v>49.21</v>
      </c>
      <c r="Z24" s="35">
        <f t="shared" si="9"/>
        <v>19.684</v>
      </c>
      <c r="AA24" s="36">
        <f t="shared" si="10"/>
        <v>29.811627906976746</v>
      </c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</row>
    <row r="25" spans="1:91" ht="16.5">
      <c r="A25" s="5">
        <v>20</v>
      </c>
      <c r="B25" s="7" t="s">
        <v>63</v>
      </c>
      <c r="C25" s="38"/>
      <c r="D25" s="27"/>
      <c r="E25" s="28"/>
      <c r="F25" s="30">
        <f t="shared" si="1"/>
        <v>0</v>
      </c>
      <c r="G25" s="28"/>
      <c r="H25" s="30"/>
      <c r="I25" s="30"/>
      <c r="J25" s="39"/>
      <c r="K25" s="30"/>
      <c r="L25" s="31"/>
      <c r="M25" s="31">
        <v>5.5</v>
      </c>
      <c r="N25" s="32">
        <f t="shared" si="5"/>
        <v>0</v>
      </c>
      <c r="O25" s="33">
        <f t="shared" si="11"/>
        <v>0</v>
      </c>
      <c r="P25" s="33"/>
      <c r="Q25" s="33">
        <f t="shared" si="6"/>
        <v>5.5</v>
      </c>
      <c r="R25" s="33">
        <f t="shared" si="7"/>
        <v>3.3</v>
      </c>
      <c r="S25" s="27">
        <v>0.3</v>
      </c>
      <c r="T25" s="27">
        <v>8</v>
      </c>
      <c r="U25" s="34">
        <v>8</v>
      </c>
      <c r="V25" s="34">
        <v>0</v>
      </c>
      <c r="W25" s="27">
        <v>0</v>
      </c>
      <c r="X25" s="27"/>
      <c r="Y25" s="35">
        <f t="shared" si="8"/>
        <v>16.3</v>
      </c>
      <c r="Z25" s="35">
        <f t="shared" si="9"/>
        <v>6.5200000000000005</v>
      </c>
      <c r="AA25" s="36">
        <f t="shared" si="10"/>
        <v>9.82</v>
      </c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</row>
    <row r="26" spans="1:91" ht="16.5">
      <c r="A26" s="5">
        <v>21</v>
      </c>
      <c r="B26" s="7" t="s">
        <v>23</v>
      </c>
      <c r="C26" s="38">
        <v>50</v>
      </c>
      <c r="D26" s="27">
        <f t="shared" si="0"/>
        <v>10</v>
      </c>
      <c r="E26" s="28">
        <v>74</v>
      </c>
      <c r="F26" s="30">
        <f t="shared" si="1"/>
        <v>22.2</v>
      </c>
      <c r="G26" s="28">
        <v>12</v>
      </c>
      <c r="H26" s="30">
        <f t="shared" si="2"/>
        <v>80</v>
      </c>
      <c r="I26" s="30">
        <f t="shared" si="3"/>
        <v>20</v>
      </c>
      <c r="J26" s="39">
        <v>24</v>
      </c>
      <c r="K26" s="30">
        <f t="shared" si="4"/>
        <v>55.81395348837209</v>
      </c>
      <c r="L26" s="30">
        <f>J26/43*25</f>
        <v>13.953488372093023</v>
      </c>
      <c r="M26" s="31">
        <v>36.9</v>
      </c>
      <c r="N26" s="32">
        <f t="shared" si="5"/>
        <v>26.46139534883721</v>
      </c>
      <c r="O26" s="33">
        <f t="shared" si="11"/>
        <v>66.15348837209302</v>
      </c>
      <c r="P26" s="33"/>
      <c r="Q26" s="33">
        <f t="shared" si="6"/>
        <v>63.361395348837206</v>
      </c>
      <c r="R26" s="33">
        <f t="shared" si="7"/>
        <v>38.016837209302324</v>
      </c>
      <c r="S26" s="27">
        <v>27.48</v>
      </c>
      <c r="T26" s="27">
        <v>15</v>
      </c>
      <c r="U26" s="34">
        <v>14</v>
      </c>
      <c r="V26" s="34">
        <v>14</v>
      </c>
      <c r="W26" s="27">
        <v>2</v>
      </c>
      <c r="X26" s="27">
        <v>3</v>
      </c>
      <c r="Y26" s="35">
        <f t="shared" si="8"/>
        <v>75.48</v>
      </c>
      <c r="Z26" s="35">
        <f t="shared" si="9"/>
        <v>30.192000000000004</v>
      </c>
      <c r="AA26" s="36">
        <f t="shared" si="10"/>
        <v>68.20883720930233</v>
      </c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</row>
    <row r="27" spans="1:91" ht="16.5">
      <c r="A27" s="5">
        <v>22</v>
      </c>
      <c r="B27" s="7" t="s">
        <v>24</v>
      </c>
      <c r="C27" s="38">
        <v>12</v>
      </c>
      <c r="D27" s="27">
        <f t="shared" si="0"/>
        <v>2.4</v>
      </c>
      <c r="E27" s="28">
        <v>6</v>
      </c>
      <c r="F27" s="30">
        <f t="shared" si="1"/>
        <v>1.7999999999999998</v>
      </c>
      <c r="G27" s="28">
        <v>8</v>
      </c>
      <c r="H27" s="30">
        <f t="shared" si="2"/>
        <v>53.333333333333336</v>
      </c>
      <c r="I27" s="30">
        <f t="shared" si="3"/>
        <v>13.333333333333334</v>
      </c>
      <c r="J27" s="39">
        <v>14</v>
      </c>
      <c r="K27" s="30">
        <f t="shared" si="4"/>
        <v>32.55813953488372</v>
      </c>
      <c r="L27" s="30">
        <f aca="true" t="shared" si="14" ref="L27:L41">J27/43*25</f>
        <v>8.13953488372093</v>
      </c>
      <c r="M27" s="31">
        <v>11.6</v>
      </c>
      <c r="N27" s="32">
        <f t="shared" si="5"/>
        <v>10.269147286821706</v>
      </c>
      <c r="O27" s="33">
        <f t="shared" si="11"/>
        <v>25.672868217054262</v>
      </c>
      <c r="P27" s="33"/>
      <c r="Q27" s="33">
        <f t="shared" si="6"/>
        <v>21.869147286821708</v>
      </c>
      <c r="R27" s="33">
        <f t="shared" si="7"/>
        <v>13.121488372093024</v>
      </c>
      <c r="S27" s="27">
        <v>11.25</v>
      </c>
      <c r="T27" s="27">
        <v>4</v>
      </c>
      <c r="U27" s="34">
        <v>7</v>
      </c>
      <c r="V27" s="34">
        <v>0</v>
      </c>
      <c r="W27" s="27">
        <v>1</v>
      </c>
      <c r="X27" s="27">
        <v>1</v>
      </c>
      <c r="Y27" s="35">
        <f t="shared" si="8"/>
        <v>24.25</v>
      </c>
      <c r="Z27" s="35">
        <f t="shared" si="9"/>
        <v>9.700000000000001</v>
      </c>
      <c r="AA27" s="36">
        <f t="shared" si="10"/>
        <v>22.821488372093025</v>
      </c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</row>
    <row r="28" spans="1:91" ht="16.5">
      <c r="A28" s="5">
        <v>23</v>
      </c>
      <c r="B28" s="6" t="s">
        <v>25</v>
      </c>
      <c r="C28" s="38">
        <v>29</v>
      </c>
      <c r="D28" s="27">
        <f t="shared" si="0"/>
        <v>5.8</v>
      </c>
      <c r="E28" s="28">
        <v>16</v>
      </c>
      <c r="F28" s="30">
        <f t="shared" si="1"/>
        <v>4.8</v>
      </c>
      <c r="G28" s="28">
        <v>8</v>
      </c>
      <c r="H28" s="30">
        <f t="shared" si="2"/>
        <v>53.333333333333336</v>
      </c>
      <c r="I28" s="30">
        <f t="shared" si="3"/>
        <v>13.333333333333334</v>
      </c>
      <c r="J28" s="39">
        <v>19</v>
      </c>
      <c r="K28" s="30">
        <f t="shared" si="4"/>
        <v>44.18604651162791</v>
      </c>
      <c r="L28" s="30">
        <f t="shared" si="14"/>
        <v>11.046511627906977</v>
      </c>
      <c r="M28" s="31">
        <v>13.7</v>
      </c>
      <c r="N28" s="32">
        <f t="shared" si="5"/>
        <v>13.991937984496126</v>
      </c>
      <c r="O28" s="33">
        <f t="shared" si="11"/>
        <v>34.97984496124031</v>
      </c>
      <c r="P28" s="33"/>
      <c r="Q28" s="33">
        <f t="shared" si="6"/>
        <v>27.691937984496125</v>
      </c>
      <c r="R28" s="33">
        <f t="shared" si="7"/>
        <v>16.615162790697674</v>
      </c>
      <c r="S28" s="27">
        <v>12.33</v>
      </c>
      <c r="T28" s="27">
        <v>14.5</v>
      </c>
      <c r="U28" s="34">
        <v>12</v>
      </c>
      <c r="V28" s="34">
        <v>12</v>
      </c>
      <c r="W28" s="27">
        <v>2</v>
      </c>
      <c r="X28" s="27">
        <v>3</v>
      </c>
      <c r="Y28" s="35">
        <f t="shared" si="8"/>
        <v>55.83</v>
      </c>
      <c r="Z28" s="35">
        <f t="shared" si="9"/>
        <v>22.332</v>
      </c>
      <c r="AA28" s="36">
        <f t="shared" si="10"/>
        <v>38.947162790697675</v>
      </c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</row>
    <row r="29" spans="1:91" ht="16.5">
      <c r="A29" s="5">
        <v>24</v>
      </c>
      <c r="B29" s="6" t="s">
        <v>26</v>
      </c>
      <c r="C29" s="38">
        <v>15</v>
      </c>
      <c r="D29" s="27">
        <f t="shared" si="0"/>
        <v>3</v>
      </c>
      <c r="E29" s="28">
        <v>14</v>
      </c>
      <c r="F29" s="30">
        <f t="shared" si="1"/>
        <v>4.2</v>
      </c>
      <c r="G29" s="28">
        <v>7</v>
      </c>
      <c r="H29" s="30">
        <f t="shared" si="2"/>
        <v>46.666666666666664</v>
      </c>
      <c r="I29" s="30">
        <f t="shared" si="3"/>
        <v>11.666666666666666</v>
      </c>
      <c r="J29" s="39">
        <v>17</v>
      </c>
      <c r="K29" s="30">
        <f t="shared" si="4"/>
        <v>39.53488372093023</v>
      </c>
      <c r="L29" s="30">
        <f t="shared" si="14"/>
        <v>9.883720930232558</v>
      </c>
      <c r="M29" s="31">
        <v>22.8</v>
      </c>
      <c r="N29" s="32">
        <f t="shared" si="5"/>
        <v>11.50015503875969</v>
      </c>
      <c r="O29" s="33">
        <f t="shared" si="11"/>
        <v>28.750387596899223</v>
      </c>
      <c r="P29" s="33"/>
      <c r="Q29" s="33">
        <f t="shared" si="6"/>
        <v>34.30015503875969</v>
      </c>
      <c r="R29" s="33">
        <f t="shared" si="7"/>
        <v>20.580093023255813</v>
      </c>
      <c r="S29" s="27">
        <v>12.39</v>
      </c>
      <c r="T29" s="27">
        <v>8.5</v>
      </c>
      <c r="U29" s="34">
        <v>11</v>
      </c>
      <c r="V29" s="34">
        <v>13</v>
      </c>
      <c r="W29" s="27">
        <v>3</v>
      </c>
      <c r="X29" s="27">
        <v>3</v>
      </c>
      <c r="Y29" s="35">
        <f t="shared" si="8"/>
        <v>50.89</v>
      </c>
      <c r="Z29" s="35">
        <f t="shared" si="9"/>
        <v>20.356</v>
      </c>
      <c r="AA29" s="36">
        <f t="shared" si="10"/>
        <v>40.936093023255815</v>
      </c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</row>
    <row r="30" spans="1:91" ht="16.5">
      <c r="A30" s="5">
        <v>25</v>
      </c>
      <c r="B30" s="6" t="s">
        <v>27</v>
      </c>
      <c r="C30" s="38">
        <v>39</v>
      </c>
      <c r="D30" s="27">
        <f t="shared" si="0"/>
        <v>7.8</v>
      </c>
      <c r="E30" s="28">
        <v>14</v>
      </c>
      <c r="F30" s="30">
        <f t="shared" si="1"/>
        <v>4.2</v>
      </c>
      <c r="G30" s="28">
        <v>4</v>
      </c>
      <c r="H30" s="30">
        <f t="shared" si="2"/>
        <v>26.666666666666668</v>
      </c>
      <c r="I30" s="30">
        <f t="shared" si="3"/>
        <v>6.666666666666667</v>
      </c>
      <c r="J30" s="39">
        <v>18</v>
      </c>
      <c r="K30" s="30">
        <f t="shared" si="4"/>
        <v>41.86046511627907</v>
      </c>
      <c r="L30" s="30">
        <f t="shared" si="14"/>
        <v>10.465116279069768</v>
      </c>
      <c r="M30" s="31">
        <v>20.7</v>
      </c>
      <c r="N30" s="32">
        <f t="shared" si="5"/>
        <v>11.652713178294576</v>
      </c>
      <c r="O30" s="33">
        <f t="shared" si="11"/>
        <v>29.131782945736436</v>
      </c>
      <c r="P30" s="33"/>
      <c r="Q30" s="33">
        <f t="shared" si="6"/>
        <v>32.35271317829458</v>
      </c>
      <c r="R30" s="33">
        <f t="shared" si="7"/>
        <v>19.411627906976747</v>
      </c>
      <c r="S30" s="27">
        <v>24.48</v>
      </c>
      <c r="T30" s="27">
        <v>12</v>
      </c>
      <c r="U30" s="34">
        <v>16</v>
      </c>
      <c r="V30" s="34">
        <v>17</v>
      </c>
      <c r="W30" s="27">
        <v>3</v>
      </c>
      <c r="X30" s="27">
        <v>3</v>
      </c>
      <c r="Y30" s="35">
        <f t="shared" si="8"/>
        <v>75.48</v>
      </c>
      <c r="Z30" s="35">
        <f t="shared" si="9"/>
        <v>30.192000000000004</v>
      </c>
      <c r="AA30" s="36">
        <f t="shared" si="10"/>
        <v>49.603627906976755</v>
      </c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</row>
    <row r="31" spans="1:91" ht="16.5">
      <c r="A31" s="5">
        <v>26</v>
      </c>
      <c r="B31" s="6" t="s">
        <v>28</v>
      </c>
      <c r="C31" s="38">
        <v>10</v>
      </c>
      <c r="D31" s="27">
        <f t="shared" si="0"/>
        <v>2</v>
      </c>
      <c r="E31" s="28">
        <v>0</v>
      </c>
      <c r="F31" s="30">
        <f t="shared" si="1"/>
        <v>0</v>
      </c>
      <c r="G31" s="28">
        <v>1</v>
      </c>
      <c r="H31" s="30">
        <f t="shared" si="2"/>
        <v>6.666666666666667</v>
      </c>
      <c r="I31" s="30">
        <f t="shared" si="3"/>
        <v>1.6666666666666667</v>
      </c>
      <c r="J31" s="39">
        <v>15</v>
      </c>
      <c r="K31" s="30">
        <f t="shared" si="4"/>
        <v>34.883720930232556</v>
      </c>
      <c r="L31" s="30">
        <f t="shared" si="14"/>
        <v>8.720930232558139</v>
      </c>
      <c r="M31" s="31">
        <v>19.9</v>
      </c>
      <c r="N31" s="32">
        <f t="shared" si="5"/>
        <v>8.155038759689923</v>
      </c>
      <c r="O31" s="33">
        <f t="shared" si="11"/>
        <v>20.387596899224807</v>
      </c>
      <c r="P31" s="33">
        <v>8</v>
      </c>
      <c r="Q31" s="33">
        <f t="shared" si="6"/>
        <v>28.05503875968992</v>
      </c>
      <c r="R31" s="33">
        <f t="shared" si="7"/>
        <v>16.833023255813952</v>
      </c>
      <c r="S31" s="27">
        <v>14.91</v>
      </c>
      <c r="T31" s="27">
        <v>12.5</v>
      </c>
      <c r="U31" s="34">
        <v>15</v>
      </c>
      <c r="V31" s="34">
        <v>13</v>
      </c>
      <c r="W31" s="27">
        <v>2</v>
      </c>
      <c r="X31" s="27">
        <v>2</v>
      </c>
      <c r="Y31" s="35">
        <f t="shared" si="8"/>
        <v>59.41</v>
      </c>
      <c r="Z31" s="35">
        <f t="shared" si="9"/>
        <v>23.764</v>
      </c>
      <c r="AA31" s="36">
        <f t="shared" si="10"/>
        <v>40.59702325581395</v>
      </c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</row>
    <row r="32" spans="1:91" ht="16.5">
      <c r="A32" s="5">
        <v>27</v>
      </c>
      <c r="B32" s="6" t="s">
        <v>30</v>
      </c>
      <c r="C32" s="38">
        <v>65</v>
      </c>
      <c r="D32" s="27">
        <f t="shared" si="0"/>
        <v>13</v>
      </c>
      <c r="E32" s="28">
        <v>26</v>
      </c>
      <c r="F32" s="30">
        <f t="shared" si="1"/>
        <v>7.8</v>
      </c>
      <c r="G32" s="28">
        <v>8</v>
      </c>
      <c r="H32" s="30">
        <f t="shared" si="2"/>
        <v>53.333333333333336</v>
      </c>
      <c r="I32" s="30">
        <f t="shared" si="3"/>
        <v>13.333333333333334</v>
      </c>
      <c r="J32" s="39">
        <v>34</v>
      </c>
      <c r="K32" s="30">
        <f t="shared" si="4"/>
        <v>79.06976744186046</v>
      </c>
      <c r="L32" s="30">
        <f t="shared" si="14"/>
        <v>19.767441860465116</v>
      </c>
      <c r="M32" s="31">
        <v>37.2</v>
      </c>
      <c r="N32" s="32">
        <f t="shared" si="5"/>
        <v>21.560310077519382</v>
      </c>
      <c r="O32" s="33">
        <f t="shared" si="11"/>
        <v>53.90077519379845</v>
      </c>
      <c r="P32" s="33"/>
      <c r="Q32" s="33">
        <f t="shared" si="6"/>
        <v>58.760310077519385</v>
      </c>
      <c r="R32" s="33">
        <f t="shared" si="7"/>
        <v>35.25618604651163</v>
      </c>
      <c r="S32" s="27">
        <v>26.91</v>
      </c>
      <c r="T32" s="27">
        <v>15.5</v>
      </c>
      <c r="U32" s="34">
        <v>16</v>
      </c>
      <c r="V32" s="34">
        <v>12</v>
      </c>
      <c r="W32" s="27">
        <v>2</v>
      </c>
      <c r="X32" s="27">
        <v>3</v>
      </c>
      <c r="Y32" s="35">
        <f t="shared" si="8"/>
        <v>75.41</v>
      </c>
      <c r="Z32" s="35">
        <f t="shared" si="9"/>
        <v>30.164</v>
      </c>
      <c r="AA32" s="36">
        <f t="shared" si="10"/>
        <v>65.42018604651163</v>
      </c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</row>
    <row r="33" spans="1:91" ht="16.5">
      <c r="A33" s="5">
        <v>28</v>
      </c>
      <c r="B33" s="6" t="s">
        <v>29</v>
      </c>
      <c r="C33" s="38">
        <v>62</v>
      </c>
      <c r="D33" s="27">
        <f t="shared" si="0"/>
        <v>12.4</v>
      </c>
      <c r="E33" s="28">
        <v>26</v>
      </c>
      <c r="F33" s="30">
        <f t="shared" si="1"/>
        <v>7.8</v>
      </c>
      <c r="G33" s="28">
        <v>8</v>
      </c>
      <c r="H33" s="30">
        <f t="shared" si="2"/>
        <v>53.333333333333336</v>
      </c>
      <c r="I33" s="30">
        <f t="shared" si="3"/>
        <v>13.333333333333334</v>
      </c>
      <c r="J33" s="39">
        <v>16</v>
      </c>
      <c r="K33" s="30">
        <f t="shared" si="4"/>
        <v>37.2093023255814</v>
      </c>
      <c r="L33" s="30">
        <f t="shared" si="14"/>
        <v>9.30232558139535</v>
      </c>
      <c r="M33" s="31">
        <v>35.3</v>
      </c>
      <c r="N33" s="32">
        <f t="shared" si="5"/>
        <v>17.134263565891473</v>
      </c>
      <c r="O33" s="33">
        <f t="shared" si="11"/>
        <v>42.83565891472868</v>
      </c>
      <c r="P33" s="33"/>
      <c r="Q33" s="33">
        <f t="shared" si="6"/>
        <v>52.43426356589147</v>
      </c>
      <c r="R33" s="33">
        <f t="shared" si="7"/>
        <v>31.460558139534882</v>
      </c>
      <c r="S33" s="27">
        <v>22.26</v>
      </c>
      <c r="T33" s="27">
        <v>13.5</v>
      </c>
      <c r="U33" s="34">
        <v>13</v>
      </c>
      <c r="V33" s="34">
        <v>12</v>
      </c>
      <c r="W33" s="27">
        <v>2</v>
      </c>
      <c r="X33" s="27">
        <v>2</v>
      </c>
      <c r="Y33" s="35">
        <f t="shared" si="8"/>
        <v>64.76</v>
      </c>
      <c r="Z33" s="35">
        <f t="shared" si="9"/>
        <v>25.904000000000003</v>
      </c>
      <c r="AA33" s="36">
        <f t="shared" si="10"/>
        <v>57.364558139534886</v>
      </c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</row>
    <row r="34" spans="1:91" ht="16.5">
      <c r="A34" s="5">
        <v>29</v>
      </c>
      <c r="B34" s="6" t="s">
        <v>31</v>
      </c>
      <c r="C34" s="38">
        <v>11</v>
      </c>
      <c r="D34" s="27">
        <f t="shared" si="0"/>
        <v>2.2</v>
      </c>
      <c r="E34" s="28">
        <v>8</v>
      </c>
      <c r="F34" s="30">
        <f t="shared" si="1"/>
        <v>2.4</v>
      </c>
      <c r="G34" s="28">
        <v>2</v>
      </c>
      <c r="H34" s="30">
        <f t="shared" si="2"/>
        <v>13.333333333333334</v>
      </c>
      <c r="I34" s="30">
        <f t="shared" si="3"/>
        <v>3.3333333333333335</v>
      </c>
      <c r="J34" s="39">
        <v>15</v>
      </c>
      <c r="K34" s="30">
        <f t="shared" si="4"/>
        <v>34.883720930232556</v>
      </c>
      <c r="L34" s="30">
        <f t="shared" si="14"/>
        <v>8.720930232558139</v>
      </c>
      <c r="M34" s="31">
        <v>17.1</v>
      </c>
      <c r="N34" s="32">
        <f t="shared" si="5"/>
        <v>6.66170542635659</v>
      </c>
      <c r="O34" s="33">
        <f t="shared" si="11"/>
        <v>16.654263565891473</v>
      </c>
      <c r="P34" s="33"/>
      <c r="Q34" s="33">
        <f t="shared" si="6"/>
        <v>23.761705426356592</v>
      </c>
      <c r="R34" s="33">
        <f t="shared" si="7"/>
        <v>14.257023255813955</v>
      </c>
      <c r="S34" s="27">
        <v>11.04</v>
      </c>
      <c r="T34" s="27">
        <v>14</v>
      </c>
      <c r="U34" s="34">
        <v>14</v>
      </c>
      <c r="V34" s="34">
        <v>13</v>
      </c>
      <c r="W34" s="27">
        <v>2</v>
      </c>
      <c r="X34" s="27">
        <v>2</v>
      </c>
      <c r="Y34" s="35">
        <f t="shared" si="8"/>
        <v>56.04</v>
      </c>
      <c r="Z34" s="35">
        <f t="shared" si="9"/>
        <v>22.416</v>
      </c>
      <c r="AA34" s="36">
        <f t="shared" si="10"/>
        <v>36.67302325581396</v>
      </c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</row>
    <row r="35" spans="1:91" ht="16.5">
      <c r="A35" s="5">
        <v>30</v>
      </c>
      <c r="B35" s="6" t="s">
        <v>32</v>
      </c>
      <c r="C35" s="38">
        <v>77</v>
      </c>
      <c r="D35" s="27">
        <f t="shared" si="0"/>
        <v>15.4</v>
      </c>
      <c r="E35" s="28">
        <v>46</v>
      </c>
      <c r="F35" s="30">
        <f t="shared" si="1"/>
        <v>13.799999999999999</v>
      </c>
      <c r="G35" s="28">
        <v>8</v>
      </c>
      <c r="H35" s="30">
        <f t="shared" si="2"/>
        <v>53.333333333333336</v>
      </c>
      <c r="I35" s="30">
        <f t="shared" si="3"/>
        <v>13.333333333333334</v>
      </c>
      <c r="J35" s="39">
        <v>33</v>
      </c>
      <c r="K35" s="30">
        <f t="shared" si="4"/>
        <v>76.74418604651163</v>
      </c>
      <c r="L35" s="30">
        <f t="shared" si="14"/>
        <v>19.186046511627907</v>
      </c>
      <c r="M35" s="31">
        <v>45.9</v>
      </c>
      <c r="N35" s="32">
        <f t="shared" si="5"/>
        <v>24.687751937984498</v>
      </c>
      <c r="O35" s="33">
        <f t="shared" si="11"/>
        <v>61.71937984496124</v>
      </c>
      <c r="P35" s="33"/>
      <c r="Q35" s="33">
        <f t="shared" si="6"/>
        <v>70.58775193798449</v>
      </c>
      <c r="R35" s="33">
        <f t="shared" si="7"/>
        <v>42.35265116279069</v>
      </c>
      <c r="S35" s="27">
        <v>28.59</v>
      </c>
      <c r="T35" s="27">
        <v>14.5</v>
      </c>
      <c r="U35" s="34">
        <v>9</v>
      </c>
      <c r="V35" s="34">
        <v>12</v>
      </c>
      <c r="W35" s="27">
        <v>2</v>
      </c>
      <c r="X35" s="27">
        <v>2</v>
      </c>
      <c r="Y35" s="35">
        <f t="shared" si="8"/>
        <v>68.09</v>
      </c>
      <c r="Z35" s="35">
        <f t="shared" si="9"/>
        <v>27.236000000000004</v>
      </c>
      <c r="AA35" s="36">
        <f t="shared" si="10"/>
        <v>69.5886511627907</v>
      </c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</row>
    <row r="36" spans="1:91" ht="16.5">
      <c r="A36" s="5">
        <v>31</v>
      </c>
      <c r="B36" s="6" t="s">
        <v>33</v>
      </c>
      <c r="C36" s="38">
        <v>8</v>
      </c>
      <c r="D36" s="27">
        <f t="shared" si="0"/>
        <v>1.6</v>
      </c>
      <c r="E36" s="28">
        <v>16</v>
      </c>
      <c r="F36" s="30">
        <f t="shared" si="1"/>
        <v>4.8</v>
      </c>
      <c r="G36" s="28">
        <v>3</v>
      </c>
      <c r="H36" s="30">
        <f t="shared" si="2"/>
        <v>20</v>
      </c>
      <c r="I36" s="30">
        <f t="shared" si="3"/>
        <v>5</v>
      </c>
      <c r="J36" s="39">
        <v>11</v>
      </c>
      <c r="K36" s="30">
        <f t="shared" si="4"/>
        <v>25.581395348837212</v>
      </c>
      <c r="L36" s="30">
        <f t="shared" si="14"/>
        <v>6.395348837209303</v>
      </c>
      <c r="M36" s="31">
        <v>11.5</v>
      </c>
      <c r="N36" s="32">
        <f t="shared" si="5"/>
        <v>7.1181395348837215</v>
      </c>
      <c r="O36" s="33">
        <f t="shared" si="11"/>
        <v>17.795348837209303</v>
      </c>
      <c r="P36" s="33"/>
      <c r="Q36" s="33">
        <f t="shared" si="6"/>
        <v>18.61813953488372</v>
      </c>
      <c r="R36" s="33">
        <f t="shared" si="7"/>
        <v>11.170883720930233</v>
      </c>
      <c r="S36" s="27">
        <v>14.31</v>
      </c>
      <c r="T36" s="27">
        <v>13</v>
      </c>
      <c r="U36" s="34">
        <v>16</v>
      </c>
      <c r="V36" s="34">
        <v>11</v>
      </c>
      <c r="W36" s="27">
        <v>2</v>
      </c>
      <c r="X36" s="27">
        <v>3</v>
      </c>
      <c r="Y36" s="35">
        <f t="shared" si="8"/>
        <v>59.31</v>
      </c>
      <c r="Z36" s="35">
        <f t="shared" si="9"/>
        <v>23.724000000000004</v>
      </c>
      <c r="AA36" s="36">
        <f t="shared" si="10"/>
        <v>34.89488372093024</v>
      </c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</row>
    <row r="37" spans="1:91" ht="16.5">
      <c r="A37" s="5">
        <v>32</v>
      </c>
      <c r="B37" s="6" t="s">
        <v>34</v>
      </c>
      <c r="C37" s="38">
        <v>29</v>
      </c>
      <c r="D37" s="27">
        <f t="shared" si="0"/>
        <v>5.8</v>
      </c>
      <c r="E37" s="28">
        <v>10</v>
      </c>
      <c r="F37" s="30">
        <f t="shared" si="1"/>
        <v>3</v>
      </c>
      <c r="G37" s="28">
        <v>2</v>
      </c>
      <c r="H37" s="30">
        <f t="shared" si="2"/>
        <v>13.333333333333334</v>
      </c>
      <c r="I37" s="30">
        <f t="shared" si="3"/>
        <v>3.3333333333333335</v>
      </c>
      <c r="J37" s="39">
        <v>19</v>
      </c>
      <c r="K37" s="30">
        <f t="shared" si="4"/>
        <v>44.18604651162791</v>
      </c>
      <c r="L37" s="30">
        <f t="shared" si="14"/>
        <v>11.046511627906977</v>
      </c>
      <c r="M37" s="31">
        <v>14.5</v>
      </c>
      <c r="N37" s="32">
        <f t="shared" si="5"/>
        <v>9.271937984496125</v>
      </c>
      <c r="O37" s="33">
        <f t="shared" si="11"/>
        <v>23.179844961240313</v>
      </c>
      <c r="P37" s="33"/>
      <c r="Q37" s="33">
        <f t="shared" si="6"/>
        <v>23.771937984496127</v>
      </c>
      <c r="R37" s="33">
        <f t="shared" si="7"/>
        <v>14.263162790697676</v>
      </c>
      <c r="S37" s="27">
        <v>19.26</v>
      </c>
      <c r="T37" s="27">
        <v>12</v>
      </c>
      <c r="U37" s="34">
        <v>13</v>
      </c>
      <c r="V37" s="34">
        <v>13</v>
      </c>
      <c r="W37" s="27">
        <v>2</v>
      </c>
      <c r="X37" s="27">
        <v>2</v>
      </c>
      <c r="Y37" s="35">
        <f t="shared" si="8"/>
        <v>61.260000000000005</v>
      </c>
      <c r="Z37" s="35">
        <f t="shared" si="9"/>
        <v>24.504000000000005</v>
      </c>
      <c r="AA37" s="36">
        <f t="shared" si="10"/>
        <v>38.76716279069768</v>
      </c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</row>
    <row r="38" spans="1:91" ht="16.5">
      <c r="A38" s="5">
        <v>33</v>
      </c>
      <c r="B38" s="6" t="s">
        <v>35</v>
      </c>
      <c r="C38" s="38">
        <v>8</v>
      </c>
      <c r="D38" s="27">
        <f t="shared" si="0"/>
        <v>1.6</v>
      </c>
      <c r="E38" s="28">
        <v>16</v>
      </c>
      <c r="F38" s="30">
        <f t="shared" si="1"/>
        <v>4.8</v>
      </c>
      <c r="G38" s="28">
        <v>4</v>
      </c>
      <c r="H38" s="30">
        <f t="shared" si="2"/>
        <v>26.666666666666668</v>
      </c>
      <c r="I38" s="30">
        <f t="shared" si="3"/>
        <v>6.666666666666667</v>
      </c>
      <c r="J38" s="39">
        <v>20</v>
      </c>
      <c r="K38" s="30">
        <f t="shared" si="4"/>
        <v>46.51162790697674</v>
      </c>
      <c r="L38" s="30">
        <f t="shared" si="14"/>
        <v>11.627906976744185</v>
      </c>
      <c r="M38" s="31">
        <v>18.3</v>
      </c>
      <c r="N38" s="32">
        <f t="shared" si="5"/>
        <v>9.877829457364342</v>
      </c>
      <c r="O38" s="33">
        <f t="shared" si="11"/>
        <v>24.694573643410852</v>
      </c>
      <c r="P38" s="33"/>
      <c r="Q38" s="33">
        <f t="shared" si="6"/>
        <v>28.177829457364343</v>
      </c>
      <c r="R38" s="33">
        <f t="shared" si="7"/>
        <v>16.906697674418606</v>
      </c>
      <c r="S38" s="27">
        <v>25.14</v>
      </c>
      <c r="T38" s="27">
        <v>14</v>
      </c>
      <c r="U38" s="34">
        <v>14</v>
      </c>
      <c r="V38" s="34">
        <v>16</v>
      </c>
      <c r="W38" s="27">
        <v>2</v>
      </c>
      <c r="X38" s="27">
        <v>2</v>
      </c>
      <c r="Y38" s="35">
        <f t="shared" si="8"/>
        <v>73.14</v>
      </c>
      <c r="Z38" s="35">
        <f t="shared" si="9"/>
        <v>29.256</v>
      </c>
      <c r="AA38" s="36">
        <f t="shared" si="10"/>
        <v>46.16269767441861</v>
      </c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</row>
    <row r="39" spans="1:91" ht="16.5">
      <c r="A39" s="5">
        <v>34</v>
      </c>
      <c r="B39" s="6" t="s">
        <v>36</v>
      </c>
      <c r="C39" s="38">
        <v>46</v>
      </c>
      <c r="D39" s="27">
        <f t="shared" si="0"/>
        <v>9.2</v>
      </c>
      <c r="E39" s="28">
        <v>60</v>
      </c>
      <c r="F39" s="30">
        <f t="shared" si="1"/>
        <v>18</v>
      </c>
      <c r="G39" s="28">
        <v>9</v>
      </c>
      <c r="H39" s="30">
        <f t="shared" si="2"/>
        <v>60</v>
      </c>
      <c r="I39" s="30">
        <f t="shared" si="3"/>
        <v>15</v>
      </c>
      <c r="J39" s="39">
        <v>28</v>
      </c>
      <c r="K39" s="30">
        <f t="shared" si="4"/>
        <v>65.11627906976744</v>
      </c>
      <c r="L39" s="30">
        <f t="shared" si="14"/>
        <v>16.27906976744186</v>
      </c>
      <c r="M39" s="31">
        <v>25.1</v>
      </c>
      <c r="N39" s="32">
        <f t="shared" si="5"/>
        <v>26.99162790697675</v>
      </c>
      <c r="O39" s="33">
        <f t="shared" si="11"/>
        <v>67.47906976744187</v>
      </c>
      <c r="P39" s="33">
        <v>9</v>
      </c>
      <c r="Q39" s="33">
        <f t="shared" si="6"/>
        <v>52.091627906976754</v>
      </c>
      <c r="R39" s="33">
        <f t="shared" si="7"/>
        <v>31.254976744186052</v>
      </c>
      <c r="S39" s="27">
        <v>28.08</v>
      </c>
      <c r="T39" s="27">
        <v>14.5</v>
      </c>
      <c r="U39" s="34">
        <v>14</v>
      </c>
      <c r="V39" s="34">
        <v>13</v>
      </c>
      <c r="W39" s="27">
        <v>4</v>
      </c>
      <c r="X39" s="27">
        <v>3</v>
      </c>
      <c r="Y39" s="35">
        <f t="shared" si="8"/>
        <v>76.58</v>
      </c>
      <c r="Z39" s="35">
        <f t="shared" si="9"/>
        <v>30.632</v>
      </c>
      <c r="AA39" s="36">
        <f t="shared" si="10"/>
        <v>61.88697674418606</v>
      </c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</row>
    <row r="40" spans="1:91" ht="16.5">
      <c r="A40" s="5">
        <v>35</v>
      </c>
      <c r="B40" s="6" t="s">
        <v>37</v>
      </c>
      <c r="C40" s="38">
        <v>44</v>
      </c>
      <c r="D40" s="27">
        <f t="shared" si="0"/>
        <v>8.8</v>
      </c>
      <c r="E40" s="28">
        <v>18</v>
      </c>
      <c r="F40" s="30">
        <f t="shared" si="1"/>
        <v>5.3999999999999995</v>
      </c>
      <c r="G40" s="28">
        <v>8</v>
      </c>
      <c r="H40" s="30">
        <f t="shared" si="2"/>
        <v>53.333333333333336</v>
      </c>
      <c r="I40" s="30">
        <f t="shared" si="3"/>
        <v>13.333333333333334</v>
      </c>
      <c r="J40" s="39">
        <v>16</v>
      </c>
      <c r="K40" s="30">
        <f t="shared" si="4"/>
        <v>37.2093023255814</v>
      </c>
      <c r="L40" s="30">
        <f t="shared" si="14"/>
        <v>9.30232558139535</v>
      </c>
      <c r="M40" s="31">
        <v>27.1</v>
      </c>
      <c r="N40" s="32">
        <f t="shared" si="5"/>
        <v>14.734263565891474</v>
      </c>
      <c r="O40" s="33">
        <f t="shared" si="11"/>
        <v>36.83565891472868</v>
      </c>
      <c r="P40" s="33"/>
      <c r="Q40" s="33">
        <f t="shared" si="6"/>
        <v>41.834263565891476</v>
      </c>
      <c r="R40" s="33">
        <f t="shared" si="7"/>
        <v>25.100558139534886</v>
      </c>
      <c r="S40" s="27">
        <v>28.23</v>
      </c>
      <c r="T40" s="27">
        <v>14.5</v>
      </c>
      <c r="U40" s="34">
        <v>14</v>
      </c>
      <c r="V40" s="34">
        <v>13</v>
      </c>
      <c r="W40" s="27">
        <v>3</v>
      </c>
      <c r="X40" s="27">
        <v>3</v>
      </c>
      <c r="Y40" s="35">
        <f t="shared" si="8"/>
        <v>75.73</v>
      </c>
      <c r="Z40" s="35">
        <f t="shared" si="9"/>
        <v>30.292</v>
      </c>
      <c r="AA40" s="36">
        <f t="shared" si="10"/>
        <v>55.392558139534884</v>
      </c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</row>
    <row r="41" spans="1:91" ht="16.5">
      <c r="A41" s="5">
        <v>36</v>
      </c>
      <c r="B41" s="6" t="s">
        <v>38</v>
      </c>
      <c r="C41" s="38">
        <v>11</v>
      </c>
      <c r="D41" s="27">
        <f t="shared" si="0"/>
        <v>2.2</v>
      </c>
      <c r="E41" s="28">
        <v>22</v>
      </c>
      <c r="F41" s="30">
        <f t="shared" si="1"/>
        <v>6.6</v>
      </c>
      <c r="G41" s="28">
        <v>6</v>
      </c>
      <c r="H41" s="30">
        <f t="shared" si="2"/>
        <v>40</v>
      </c>
      <c r="I41" s="30">
        <f t="shared" si="3"/>
        <v>10</v>
      </c>
      <c r="J41" s="39">
        <v>15</v>
      </c>
      <c r="K41" s="30">
        <f t="shared" si="4"/>
        <v>34.883720930232556</v>
      </c>
      <c r="L41" s="30">
        <f t="shared" si="14"/>
        <v>8.720930232558139</v>
      </c>
      <c r="M41" s="31">
        <v>10.6</v>
      </c>
      <c r="N41" s="32">
        <f t="shared" si="5"/>
        <v>11.008372093023256</v>
      </c>
      <c r="O41" s="33">
        <f t="shared" si="11"/>
        <v>27.52093023255814</v>
      </c>
      <c r="P41" s="33"/>
      <c r="Q41" s="33">
        <f t="shared" si="6"/>
        <v>21.608372093023256</v>
      </c>
      <c r="R41" s="33">
        <f t="shared" si="7"/>
        <v>12.965023255813954</v>
      </c>
      <c r="S41" s="27">
        <v>15.36</v>
      </c>
      <c r="T41" s="27">
        <v>12.5</v>
      </c>
      <c r="U41" s="34">
        <v>12</v>
      </c>
      <c r="V41" s="34">
        <v>13</v>
      </c>
      <c r="W41" s="27">
        <v>2</v>
      </c>
      <c r="X41" s="27">
        <v>2</v>
      </c>
      <c r="Y41" s="35">
        <f t="shared" si="8"/>
        <v>56.86</v>
      </c>
      <c r="Z41" s="35">
        <f t="shared" si="9"/>
        <v>22.744</v>
      </c>
      <c r="AA41" s="36">
        <f t="shared" si="10"/>
        <v>35.70902325581395</v>
      </c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</row>
    <row r="42" spans="1:91" ht="16.5">
      <c r="A42" s="115" t="s">
        <v>177</v>
      </c>
      <c r="B42" s="115"/>
      <c r="C42" s="81">
        <v>33</v>
      </c>
      <c r="D42" s="83"/>
      <c r="E42" s="81">
        <v>32</v>
      </c>
      <c r="F42" s="83"/>
      <c r="G42" s="81">
        <v>33</v>
      </c>
      <c r="H42" s="82"/>
      <c r="I42" s="83"/>
      <c r="J42" s="81">
        <v>33</v>
      </c>
      <c r="K42" s="82"/>
      <c r="L42" s="83"/>
      <c r="M42" s="41">
        <v>33</v>
      </c>
      <c r="N42" s="68">
        <v>33</v>
      </c>
      <c r="O42" s="69"/>
      <c r="P42" s="50"/>
      <c r="Q42" s="68">
        <v>33</v>
      </c>
      <c r="R42" s="69"/>
      <c r="S42" s="116">
        <v>33</v>
      </c>
      <c r="T42" s="117"/>
      <c r="U42" s="117"/>
      <c r="V42" s="117"/>
      <c r="W42" s="117"/>
      <c r="X42" s="117"/>
      <c r="Y42" s="117"/>
      <c r="Z42" s="117"/>
      <c r="AA42" s="118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</row>
    <row r="43" spans="1:91" ht="16.5">
      <c r="A43" s="115"/>
      <c r="B43" s="115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51">
        <f>11/33</f>
        <v>0.3333333333333333</v>
      </c>
      <c r="P43" s="42"/>
      <c r="Q43" s="42"/>
      <c r="R43" s="42"/>
      <c r="S43" s="27"/>
      <c r="T43" s="27"/>
      <c r="U43" s="27"/>
      <c r="V43" s="27"/>
      <c r="W43" s="27"/>
      <c r="X43" s="27"/>
      <c r="Y43" s="27"/>
      <c r="Z43" s="27"/>
      <c r="AA43" s="27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</row>
    <row r="44" spans="1:39" ht="16.5">
      <c r="A44" s="124" t="s">
        <v>176</v>
      </c>
      <c r="B44" s="124"/>
      <c r="C44" s="121">
        <f>7/33</f>
        <v>0.21212121212121213</v>
      </c>
      <c r="D44" s="123"/>
      <c r="E44" s="121">
        <f>8/32</f>
        <v>0.25</v>
      </c>
      <c r="F44" s="123"/>
      <c r="G44" s="121">
        <f>19/33</f>
        <v>0.5757575757575758</v>
      </c>
      <c r="H44" s="122"/>
      <c r="I44" s="123"/>
      <c r="J44" s="121">
        <f>13/33</f>
        <v>0.3939393939393939</v>
      </c>
      <c r="K44" s="122"/>
      <c r="L44" s="123"/>
      <c r="M44" s="52"/>
      <c r="N44" s="121"/>
      <c r="O44" s="123"/>
      <c r="P44" s="43"/>
      <c r="Q44" s="43"/>
      <c r="R44" s="43"/>
      <c r="S44" s="44"/>
      <c r="T44" s="44"/>
      <c r="U44" s="44"/>
      <c r="V44" s="44"/>
      <c r="W44" s="44"/>
      <c r="X44" s="46"/>
      <c r="Y44" s="119"/>
      <c r="Z44" s="120"/>
      <c r="AA44" s="49">
        <v>0.45454545454545453</v>
      </c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</row>
  </sheetData>
  <mergeCells count="31">
    <mergeCell ref="J3:L4"/>
    <mergeCell ref="A44:B44"/>
    <mergeCell ref="W4:X4"/>
    <mergeCell ref="Q42:R42"/>
    <mergeCell ref="N44:O44"/>
    <mergeCell ref="A43:B43"/>
    <mergeCell ref="N3:O4"/>
    <mergeCell ref="Q3:R4"/>
    <mergeCell ref="P3:P4"/>
    <mergeCell ref="C44:D44"/>
    <mergeCell ref="Y44:Z44"/>
    <mergeCell ref="N42:O42"/>
    <mergeCell ref="J44:L44"/>
    <mergeCell ref="E44:F44"/>
    <mergeCell ref="G44:I44"/>
    <mergeCell ref="A42:B42"/>
    <mergeCell ref="C42:D42"/>
    <mergeCell ref="S42:AA42"/>
    <mergeCell ref="J42:L42"/>
    <mergeCell ref="E42:F42"/>
    <mergeCell ref="G42:I42"/>
    <mergeCell ref="A1:AA1"/>
    <mergeCell ref="S3:Z3"/>
    <mergeCell ref="Y4:Z4"/>
    <mergeCell ref="C3:D4"/>
    <mergeCell ref="E3:F4"/>
    <mergeCell ref="G3:I4"/>
    <mergeCell ref="AA3:AA4"/>
    <mergeCell ref="A3:A5"/>
    <mergeCell ref="M3:M4"/>
    <mergeCell ref="B3:B5"/>
  </mergeCells>
  <printOptions horizontalCentered="1"/>
  <pageMargins left="1.141732283464567" right="0.35433070866141736" top="0.3937007874015748" bottom="0.3937007874015748" header="0.31496062992125984" footer="0.31496062992125984"/>
  <pageSetup horizontalDpi="600" verticalDpi="600" orientation="landscape" paperSize="5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1">
      <pane xSplit="8" ySplit="9" topLeftCell="O35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S5" sqref="S5"/>
    </sheetView>
  </sheetViews>
  <sheetFormatPr defaultColWidth="9.00390625" defaultRowHeight="16.5"/>
  <cols>
    <col min="1" max="1" width="4.00390625" style="4" customWidth="1"/>
    <col min="3" max="3" width="9.625" style="0" customWidth="1"/>
    <col min="4" max="4" width="9.50390625" style="0" customWidth="1"/>
    <col min="5" max="5" width="8.00390625" style="0" bestFit="1" customWidth="1"/>
    <col min="6" max="7" width="7.625" style="0" customWidth="1"/>
    <col min="8" max="8" width="6.625" style="0" customWidth="1"/>
    <col min="9" max="10" width="9.75390625" style="0" customWidth="1"/>
    <col min="11" max="13" width="10.125" style="0" customWidth="1"/>
    <col min="14" max="14" width="9.875" style="0" customWidth="1"/>
    <col min="15" max="16" width="9.75390625" style="0" customWidth="1"/>
    <col min="18" max="18" width="9.875" style="0" customWidth="1"/>
    <col min="19" max="19" width="8.00390625" style="0" bestFit="1" customWidth="1"/>
  </cols>
  <sheetData>
    <row r="1" spans="1:3" ht="19.5">
      <c r="A1" s="3" t="s">
        <v>2</v>
      </c>
      <c r="B1" s="1"/>
      <c r="C1" s="1"/>
    </row>
    <row r="2" spans="1:3" ht="19.5">
      <c r="A2" s="3" t="s">
        <v>80</v>
      </c>
      <c r="B2" s="1"/>
      <c r="C2" s="1"/>
    </row>
    <row r="3" spans="1:3" ht="19.5">
      <c r="A3" s="3" t="s">
        <v>0</v>
      </c>
      <c r="B3" s="1"/>
      <c r="C3" s="1"/>
    </row>
    <row r="4" spans="1:3" ht="19.5">
      <c r="A4" s="3" t="s">
        <v>1</v>
      </c>
      <c r="B4" s="1"/>
      <c r="C4" s="1"/>
    </row>
    <row r="5" spans="1:19" s="14" customFormat="1" ht="63">
      <c r="A5" s="11"/>
      <c r="B5" s="12"/>
      <c r="C5" s="10" t="s">
        <v>39</v>
      </c>
      <c r="D5" s="10" t="s">
        <v>41</v>
      </c>
      <c r="E5" s="10"/>
      <c r="F5" s="10" t="s">
        <v>86</v>
      </c>
      <c r="G5" s="10" t="s">
        <v>87</v>
      </c>
      <c r="H5" s="10" t="s">
        <v>89</v>
      </c>
      <c r="I5" s="10" t="s">
        <v>94</v>
      </c>
      <c r="J5" s="10" t="s">
        <v>134</v>
      </c>
      <c r="K5" s="10" t="s">
        <v>135</v>
      </c>
      <c r="L5" s="10" t="s">
        <v>159</v>
      </c>
      <c r="M5" s="10"/>
      <c r="N5" s="10" t="s">
        <v>160</v>
      </c>
      <c r="O5" s="10" t="s">
        <v>162</v>
      </c>
      <c r="P5" s="10"/>
      <c r="Q5" s="10" t="s">
        <v>163</v>
      </c>
      <c r="R5" s="10" t="s">
        <v>166</v>
      </c>
      <c r="S5" s="10" t="s">
        <v>184</v>
      </c>
    </row>
    <row r="6" spans="1:19" s="2" customFormat="1" ht="16.5">
      <c r="A6" s="5">
        <v>1</v>
      </c>
      <c r="B6" s="6" t="s">
        <v>3</v>
      </c>
      <c r="C6" s="5">
        <v>30</v>
      </c>
      <c r="D6" s="5"/>
      <c r="E6" s="5">
        <f>AVERAGE(C6:D6)</f>
        <v>30</v>
      </c>
      <c r="F6" s="5">
        <v>20</v>
      </c>
      <c r="G6" s="5">
        <v>50</v>
      </c>
      <c r="H6" s="5">
        <v>7</v>
      </c>
      <c r="I6" s="5">
        <v>50</v>
      </c>
      <c r="J6" s="5">
        <v>30</v>
      </c>
      <c r="K6" s="5">
        <v>10</v>
      </c>
      <c r="L6" s="5"/>
      <c r="M6" s="5">
        <f>AVERAGE(K6:L6)</f>
        <v>10</v>
      </c>
      <c r="N6" s="8" t="s">
        <v>40</v>
      </c>
      <c r="O6" s="5"/>
      <c r="P6" s="5">
        <v>0</v>
      </c>
      <c r="Q6" s="5">
        <v>14</v>
      </c>
      <c r="R6" s="5">
        <v>30</v>
      </c>
      <c r="S6" s="9">
        <f>SUM(E6,F6,G6,H6,I6,J6,M6,P6,Q6,R6)/10*0.3</f>
        <v>7.23</v>
      </c>
    </row>
    <row r="7" spans="1:19" s="2" customFormat="1" ht="16.5">
      <c r="A7" s="5">
        <v>2</v>
      </c>
      <c r="B7" s="6" t="s">
        <v>4</v>
      </c>
      <c r="C7" s="5">
        <v>90</v>
      </c>
      <c r="D7" s="5"/>
      <c r="E7" s="5">
        <f aca="true" t="shared" si="0" ref="E7:E41">AVERAGE(C7:D7)</f>
        <v>90</v>
      </c>
      <c r="F7" s="5">
        <v>90</v>
      </c>
      <c r="G7" s="5">
        <v>90</v>
      </c>
      <c r="H7" s="5">
        <v>64</v>
      </c>
      <c r="I7" s="5">
        <v>90</v>
      </c>
      <c r="J7" s="5">
        <v>50</v>
      </c>
      <c r="K7" s="5">
        <v>85</v>
      </c>
      <c r="L7" s="5"/>
      <c r="M7" s="5">
        <f aca="true" t="shared" si="1" ref="M7:M42">AVERAGE(K7:L7)</f>
        <v>85</v>
      </c>
      <c r="N7" s="5">
        <v>90</v>
      </c>
      <c r="O7" s="5"/>
      <c r="P7" s="5">
        <f aca="true" t="shared" si="2" ref="P7:P42">AVERAGE(N7:O7)</f>
        <v>90</v>
      </c>
      <c r="Q7" s="5">
        <v>93</v>
      </c>
      <c r="R7" s="5">
        <v>100</v>
      </c>
      <c r="S7" s="9">
        <f aca="true" t="shared" si="3" ref="S7:S27">SUM(E7,F7,G7,H7,I7,J7,M7,P7,Q7,R7)/10*0.3</f>
        <v>25.26</v>
      </c>
    </row>
    <row r="8" spans="1:19" s="2" customFormat="1" ht="16.5">
      <c r="A8" s="5">
        <v>3</v>
      </c>
      <c r="B8" s="6" t="s">
        <v>5</v>
      </c>
      <c r="C8" s="5">
        <v>70</v>
      </c>
      <c r="D8" s="5">
        <v>90</v>
      </c>
      <c r="E8" s="5">
        <f t="shared" si="0"/>
        <v>80</v>
      </c>
      <c r="F8" s="5">
        <v>100</v>
      </c>
      <c r="G8" s="5">
        <v>90</v>
      </c>
      <c r="H8" s="5">
        <v>86</v>
      </c>
      <c r="I8" s="5">
        <v>90</v>
      </c>
      <c r="J8" s="5">
        <v>80</v>
      </c>
      <c r="K8" s="5">
        <v>90</v>
      </c>
      <c r="L8" s="5"/>
      <c r="M8" s="5">
        <f t="shared" si="1"/>
        <v>90</v>
      </c>
      <c r="N8" s="5">
        <v>90</v>
      </c>
      <c r="O8" s="5"/>
      <c r="P8" s="5">
        <f t="shared" si="2"/>
        <v>90</v>
      </c>
      <c r="Q8" s="5">
        <v>71</v>
      </c>
      <c r="R8" s="5">
        <v>100</v>
      </c>
      <c r="S8" s="9">
        <f t="shared" si="3"/>
        <v>26.31</v>
      </c>
    </row>
    <row r="9" spans="1:19" s="2" customFormat="1" ht="16.5">
      <c r="A9" s="5">
        <v>4</v>
      </c>
      <c r="B9" s="6" t="s">
        <v>6</v>
      </c>
      <c r="C9" s="5">
        <v>40</v>
      </c>
      <c r="D9" s="5"/>
      <c r="E9" s="5">
        <f t="shared" si="0"/>
        <v>40</v>
      </c>
      <c r="F9" s="5">
        <v>30</v>
      </c>
      <c r="G9" s="5">
        <v>20</v>
      </c>
      <c r="H9" s="5">
        <v>0</v>
      </c>
      <c r="I9" s="8">
        <v>0</v>
      </c>
      <c r="J9" s="8">
        <v>40</v>
      </c>
      <c r="K9" s="8" t="s">
        <v>40</v>
      </c>
      <c r="L9" s="8"/>
      <c r="M9" s="5">
        <v>0</v>
      </c>
      <c r="N9" s="8">
        <v>0</v>
      </c>
      <c r="O9" s="5"/>
      <c r="P9" s="5">
        <v>0</v>
      </c>
      <c r="Q9" s="8">
        <v>0</v>
      </c>
      <c r="R9" s="8">
        <v>0</v>
      </c>
      <c r="S9" s="9">
        <f t="shared" si="3"/>
        <v>3.9</v>
      </c>
    </row>
    <row r="10" spans="1:19" s="2" customFormat="1" ht="16.5">
      <c r="A10" s="5">
        <v>5</v>
      </c>
      <c r="B10" s="6" t="s">
        <v>7</v>
      </c>
      <c r="C10" s="8" t="s">
        <v>42</v>
      </c>
      <c r="D10" s="5">
        <v>100</v>
      </c>
      <c r="E10" s="5">
        <f t="shared" si="0"/>
        <v>100</v>
      </c>
      <c r="F10" s="5">
        <v>90</v>
      </c>
      <c r="G10" s="5">
        <v>90</v>
      </c>
      <c r="H10" s="5">
        <v>86</v>
      </c>
      <c r="I10" s="5">
        <v>80</v>
      </c>
      <c r="J10" s="5">
        <v>50</v>
      </c>
      <c r="K10" s="5">
        <v>70</v>
      </c>
      <c r="L10" s="5"/>
      <c r="M10" s="5">
        <f t="shared" si="1"/>
        <v>70</v>
      </c>
      <c r="N10" s="5">
        <v>70</v>
      </c>
      <c r="O10" s="5"/>
      <c r="P10" s="5">
        <f t="shared" si="2"/>
        <v>70</v>
      </c>
      <c r="Q10" s="5">
        <v>64</v>
      </c>
      <c r="R10" s="5">
        <v>60</v>
      </c>
      <c r="S10" s="9">
        <f t="shared" si="3"/>
        <v>22.8</v>
      </c>
    </row>
    <row r="11" spans="1:19" s="2" customFormat="1" ht="16.5">
      <c r="A11" s="5">
        <v>6</v>
      </c>
      <c r="B11" s="6" t="s">
        <v>8</v>
      </c>
      <c r="C11" s="5">
        <v>70</v>
      </c>
      <c r="D11" s="5"/>
      <c r="E11" s="5">
        <f t="shared" si="0"/>
        <v>70</v>
      </c>
      <c r="F11" s="5">
        <v>50</v>
      </c>
      <c r="G11" s="5">
        <v>80</v>
      </c>
      <c r="H11" s="5">
        <v>29</v>
      </c>
      <c r="I11" s="5">
        <v>80</v>
      </c>
      <c r="J11" s="5">
        <v>100</v>
      </c>
      <c r="K11" s="5">
        <v>20</v>
      </c>
      <c r="L11" s="5"/>
      <c r="M11" s="5">
        <f t="shared" si="1"/>
        <v>20</v>
      </c>
      <c r="N11" s="5">
        <v>60</v>
      </c>
      <c r="O11" s="5"/>
      <c r="P11" s="5">
        <f t="shared" si="2"/>
        <v>60</v>
      </c>
      <c r="Q11" s="5">
        <v>36</v>
      </c>
      <c r="R11" s="5">
        <v>60</v>
      </c>
      <c r="S11" s="9">
        <f t="shared" si="3"/>
        <v>17.55</v>
      </c>
    </row>
    <row r="12" spans="1:19" s="2" customFormat="1" ht="16.5">
      <c r="A12" s="5">
        <v>7</v>
      </c>
      <c r="B12" s="7" t="s">
        <v>9</v>
      </c>
      <c r="C12" s="5">
        <v>90</v>
      </c>
      <c r="D12" s="5">
        <v>100</v>
      </c>
      <c r="E12" s="5">
        <f t="shared" si="0"/>
        <v>95</v>
      </c>
      <c r="F12" s="5">
        <v>100</v>
      </c>
      <c r="G12" s="5">
        <v>90</v>
      </c>
      <c r="H12" s="5">
        <v>100</v>
      </c>
      <c r="I12" s="5">
        <v>100</v>
      </c>
      <c r="J12" s="5">
        <v>100</v>
      </c>
      <c r="K12" s="5">
        <v>90</v>
      </c>
      <c r="L12" s="5"/>
      <c r="M12" s="5">
        <f t="shared" si="1"/>
        <v>90</v>
      </c>
      <c r="N12" s="5">
        <v>100</v>
      </c>
      <c r="O12" s="5"/>
      <c r="P12" s="5">
        <f t="shared" si="2"/>
        <v>100</v>
      </c>
      <c r="Q12" s="5">
        <v>100</v>
      </c>
      <c r="R12" s="5">
        <v>90</v>
      </c>
      <c r="S12" s="9">
        <f t="shared" si="3"/>
        <v>28.95</v>
      </c>
    </row>
    <row r="13" spans="1:19" s="2" customFormat="1" ht="16.5">
      <c r="A13" s="5">
        <v>8</v>
      </c>
      <c r="B13" s="7" t="s">
        <v>10</v>
      </c>
      <c r="C13" s="5">
        <v>50</v>
      </c>
      <c r="D13" s="5"/>
      <c r="E13" s="5">
        <f t="shared" si="0"/>
        <v>50</v>
      </c>
      <c r="F13" s="5">
        <v>55</v>
      </c>
      <c r="G13" s="5">
        <v>65</v>
      </c>
      <c r="H13" s="5">
        <v>43</v>
      </c>
      <c r="I13" s="5">
        <v>90</v>
      </c>
      <c r="J13" s="5">
        <v>40</v>
      </c>
      <c r="K13" s="5">
        <v>80</v>
      </c>
      <c r="L13" s="5"/>
      <c r="M13" s="5">
        <f t="shared" si="1"/>
        <v>80</v>
      </c>
      <c r="N13" s="5">
        <v>80</v>
      </c>
      <c r="O13" s="5"/>
      <c r="P13" s="5">
        <f t="shared" si="2"/>
        <v>80</v>
      </c>
      <c r="Q13" s="5">
        <v>36</v>
      </c>
      <c r="R13" s="5">
        <v>40</v>
      </c>
      <c r="S13" s="9">
        <f t="shared" si="3"/>
        <v>17.369999999999997</v>
      </c>
    </row>
    <row r="14" spans="1:19" s="2" customFormat="1" ht="16.5">
      <c r="A14" s="5">
        <v>9</v>
      </c>
      <c r="B14" s="7" t="s">
        <v>11</v>
      </c>
      <c r="C14" s="5">
        <v>70</v>
      </c>
      <c r="D14" s="5"/>
      <c r="E14" s="5">
        <f t="shared" si="0"/>
        <v>70</v>
      </c>
      <c r="F14" s="5">
        <v>40</v>
      </c>
      <c r="G14" s="5">
        <v>15</v>
      </c>
      <c r="H14" s="5">
        <v>21</v>
      </c>
      <c r="I14" s="5">
        <v>60</v>
      </c>
      <c r="J14" s="5">
        <v>50</v>
      </c>
      <c r="K14" s="5">
        <v>40</v>
      </c>
      <c r="L14" s="5">
        <v>40</v>
      </c>
      <c r="M14" s="5">
        <f t="shared" si="1"/>
        <v>40</v>
      </c>
      <c r="N14" s="5">
        <v>70</v>
      </c>
      <c r="O14" s="5"/>
      <c r="P14" s="5">
        <f t="shared" si="2"/>
        <v>70</v>
      </c>
      <c r="Q14" s="5">
        <v>21</v>
      </c>
      <c r="R14" s="5">
        <v>50</v>
      </c>
      <c r="S14" s="9">
        <f t="shared" si="3"/>
        <v>13.110000000000001</v>
      </c>
    </row>
    <row r="15" spans="1:19" s="2" customFormat="1" ht="16.5">
      <c r="A15" s="5">
        <v>10</v>
      </c>
      <c r="B15" s="7" t="s">
        <v>12</v>
      </c>
      <c r="C15" s="5">
        <v>100</v>
      </c>
      <c r="D15" s="5"/>
      <c r="E15" s="5">
        <f t="shared" si="0"/>
        <v>100</v>
      </c>
      <c r="F15" s="5">
        <v>100</v>
      </c>
      <c r="G15" s="5">
        <v>100</v>
      </c>
      <c r="H15" s="5">
        <v>100</v>
      </c>
      <c r="I15" s="5">
        <v>100</v>
      </c>
      <c r="J15" s="5">
        <v>100</v>
      </c>
      <c r="K15" s="5">
        <v>100</v>
      </c>
      <c r="L15" s="5"/>
      <c r="M15" s="5">
        <f t="shared" si="1"/>
        <v>100</v>
      </c>
      <c r="N15" s="5">
        <v>100</v>
      </c>
      <c r="O15" s="5"/>
      <c r="P15" s="5">
        <f t="shared" si="2"/>
        <v>100</v>
      </c>
      <c r="Q15" s="5">
        <v>93</v>
      </c>
      <c r="R15" s="5">
        <v>100</v>
      </c>
      <c r="S15" s="9">
        <f t="shared" si="3"/>
        <v>29.79</v>
      </c>
    </row>
    <row r="16" spans="1:19" s="2" customFormat="1" ht="16.5">
      <c r="A16" s="5">
        <v>11</v>
      </c>
      <c r="B16" s="7" t="s">
        <v>13</v>
      </c>
      <c r="C16" s="5">
        <v>60</v>
      </c>
      <c r="D16" s="5"/>
      <c r="E16" s="5">
        <f t="shared" si="0"/>
        <v>60</v>
      </c>
      <c r="F16" s="5">
        <v>0</v>
      </c>
      <c r="G16" s="8">
        <v>0</v>
      </c>
      <c r="H16" s="5">
        <v>0</v>
      </c>
      <c r="I16" s="8" t="s">
        <v>95</v>
      </c>
      <c r="J16" s="8">
        <v>0</v>
      </c>
      <c r="K16" s="8" t="s">
        <v>88</v>
      </c>
      <c r="L16" s="8"/>
      <c r="M16" s="5">
        <v>0</v>
      </c>
      <c r="N16" s="8" t="s">
        <v>40</v>
      </c>
      <c r="O16" s="5"/>
      <c r="P16" s="5">
        <v>0</v>
      </c>
      <c r="Q16" s="8">
        <v>0</v>
      </c>
      <c r="R16" s="8">
        <v>0</v>
      </c>
      <c r="S16" s="9">
        <f t="shared" si="3"/>
        <v>1.7999999999999998</v>
      </c>
    </row>
    <row r="17" spans="1:19" s="2" customFormat="1" ht="16.5">
      <c r="A17" s="5">
        <v>12</v>
      </c>
      <c r="B17" s="7" t="s">
        <v>14</v>
      </c>
      <c r="C17" s="5">
        <v>90</v>
      </c>
      <c r="D17" s="5"/>
      <c r="E17" s="5">
        <f t="shared" si="0"/>
        <v>90</v>
      </c>
      <c r="F17" s="5">
        <v>70</v>
      </c>
      <c r="G17" s="5">
        <v>40</v>
      </c>
      <c r="H17" s="5">
        <v>43</v>
      </c>
      <c r="I17" s="5">
        <v>90</v>
      </c>
      <c r="J17" s="5">
        <v>40</v>
      </c>
      <c r="K17" s="5">
        <v>10</v>
      </c>
      <c r="L17" s="5">
        <v>10</v>
      </c>
      <c r="M17" s="5">
        <f t="shared" si="1"/>
        <v>10</v>
      </c>
      <c r="N17" s="5">
        <v>70</v>
      </c>
      <c r="O17" s="5">
        <v>90</v>
      </c>
      <c r="P17" s="5">
        <f t="shared" si="2"/>
        <v>80</v>
      </c>
      <c r="Q17" s="5">
        <v>86</v>
      </c>
      <c r="R17" s="5">
        <v>80</v>
      </c>
      <c r="S17" s="9">
        <f t="shared" si="3"/>
        <v>18.869999999999997</v>
      </c>
    </row>
    <row r="18" spans="1:19" s="2" customFormat="1" ht="16.5">
      <c r="A18" s="5">
        <v>13</v>
      </c>
      <c r="B18" s="7" t="s">
        <v>15</v>
      </c>
      <c r="C18" s="5">
        <v>60</v>
      </c>
      <c r="D18" s="5">
        <v>80</v>
      </c>
      <c r="E18" s="5">
        <f t="shared" si="0"/>
        <v>70</v>
      </c>
      <c r="F18" s="5">
        <v>100</v>
      </c>
      <c r="G18" s="5">
        <v>80</v>
      </c>
      <c r="H18" s="8">
        <v>86</v>
      </c>
      <c r="I18" s="8">
        <v>50</v>
      </c>
      <c r="J18" s="8">
        <v>80</v>
      </c>
      <c r="K18" s="5">
        <v>30</v>
      </c>
      <c r="L18" s="5"/>
      <c r="M18" s="5">
        <f t="shared" si="1"/>
        <v>30</v>
      </c>
      <c r="N18" s="5">
        <v>100</v>
      </c>
      <c r="O18" s="5"/>
      <c r="P18" s="5">
        <f t="shared" si="2"/>
        <v>100</v>
      </c>
      <c r="Q18" s="5">
        <v>93</v>
      </c>
      <c r="R18" s="5">
        <v>80</v>
      </c>
      <c r="S18" s="9">
        <f t="shared" si="3"/>
        <v>23.07</v>
      </c>
    </row>
    <row r="19" spans="1:19" s="2" customFormat="1" ht="16.5">
      <c r="A19" s="5">
        <v>14</v>
      </c>
      <c r="B19" s="7" t="s">
        <v>16</v>
      </c>
      <c r="C19" s="5">
        <v>80</v>
      </c>
      <c r="D19" s="5"/>
      <c r="E19" s="5">
        <f t="shared" si="0"/>
        <v>80</v>
      </c>
      <c r="F19" s="5">
        <v>60</v>
      </c>
      <c r="G19" s="5">
        <v>60</v>
      </c>
      <c r="H19" s="5">
        <v>50</v>
      </c>
      <c r="I19" s="5">
        <v>80</v>
      </c>
      <c r="J19" s="5">
        <v>80</v>
      </c>
      <c r="K19" s="5">
        <v>60</v>
      </c>
      <c r="L19" s="5"/>
      <c r="M19" s="5">
        <f t="shared" si="1"/>
        <v>60</v>
      </c>
      <c r="N19" s="5">
        <v>70</v>
      </c>
      <c r="O19" s="5"/>
      <c r="P19" s="5">
        <f t="shared" si="2"/>
        <v>70</v>
      </c>
      <c r="Q19" s="5">
        <v>36</v>
      </c>
      <c r="R19" s="5">
        <v>60</v>
      </c>
      <c r="S19" s="9">
        <f t="shared" si="3"/>
        <v>19.08</v>
      </c>
    </row>
    <row r="20" spans="1:19" s="2" customFormat="1" ht="16.5">
      <c r="A20" s="5">
        <v>15</v>
      </c>
      <c r="B20" s="7" t="s">
        <v>17</v>
      </c>
      <c r="C20" s="8">
        <v>0</v>
      </c>
      <c r="D20" s="5"/>
      <c r="E20" s="5">
        <v>0</v>
      </c>
      <c r="F20" s="5">
        <v>0</v>
      </c>
      <c r="G20" s="5">
        <v>0</v>
      </c>
      <c r="H20" s="5">
        <v>0</v>
      </c>
      <c r="I20" s="8">
        <v>0</v>
      </c>
      <c r="J20" s="8">
        <v>0</v>
      </c>
      <c r="K20" s="8" t="s">
        <v>88</v>
      </c>
      <c r="L20" s="8"/>
      <c r="M20" s="5">
        <v>0</v>
      </c>
      <c r="N20" s="8">
        <v>0</v>
      </c>
      <c r="O20" s="5"/>
      <c r="P20" s="5">
        <v>0</v>
      </c>
      <c r="Q20" s="5">
        <v>0</v>
      </c>
      <c r="R20" s="5">
        <v>0</v>
      </c>
      <c r="S20" s="9">
        <f t="shared" si="3"/>
        <v>0</v>
      </c>
    </row>
    <row r="21" spans="1:19" s="2" customFormat="1" ht="16.5">
      <c r="A21" s="5">
        <v>16</v>
      </c>
      <c r="B21" s="7" t="s">
        <v>18</v>
      </c>
      <c r="C21" s="5">
        <v>40</v>
      </c>
      <c r="D21" s="5"/>
      <c r="E21" s="5">
        <f t="shared" si="0"/>
        <v>40</v>
      </c>
      <c r="F21" s="5">
        <v>40</v>
      </c>
      <c r="G21" s="5">
        <v>45</v>
      </c>
      <c r="H21" s="5">
        <v>0</v>
      </c>
      <c r="I21" s="5">
        <v>20</v>
      </c>
      <c r="J21" s="5">
        <v>10</v>
      </c>
      <c r="K21" s="5">
        <v>40</v>
      </c>
      <c r="L21" s="5"/>
      <c r="M21" s="5">
        <f t="shared" si="1"/>
        <v>40</v>
      </c>
      <c r="N21" s="5">
        <v>10</v>
      </c>
      <c r="O21" s="5"/>
      <c r="P21" s="5">
        <f t="shared" si="2"/>
        <v>10</v>
      </c>
      <c r="Q21" s="5">
        <v>36</v>
      </c>
      <c r="R21" s="5">
        <v>20</v>
      </c>
      <c r="S21" s="9">
        <f t="shared" si="3"/>
        <v>7.83</v>
      </c>
    </row>
    <row r="22" spans="1:19" s="2" customFormat="1" ht="16.5">
      <c r="A22" s="5">
        <v>17</v>
      </c>
      <c r="B22" s="7" t="s">
        <v>19</v>
      </c>
      <c r="C22" s="5">
        <v>100</v>
      </c>
      <c r="D22" s="5"/>
      <c r="E22" s="5">
        <f t="shared" si="0"/>
        <v>100</v>
      </c>
      <c r="F22" s="5">
        <v>100</v>
      </c>
      <c r="G22" s="5">
        <v>80</v>
      </c>
      <c r="H22" s="5">
        <v>50</v>
      </c>
      <c r="I22" s="5">
        <v>100</v>
      </c>
      <c r="J22" s="5">
        <v>80</v>
      </c>
      <c r="K22" s="5">
        <v>60</v>
      </c>
      <c r="L22" s="5"/>
      <c r="M22" s="5">
        <f t="shared" si="1"/>
        <v>60</v>
      </c>
      <c r="N22" s="5">
        <v>90</v>
      </c>
      <c r="O22" s="5"/>
      <c r="P22" s="5">
        <f t="shared" si="2"/>
        <v>90</v>
      </c>
      <c r="Q22" s="5">
        <v>50</v>
      </c>
      <c r="R22" s="5">
        <v>60</v>
      </c>
      <c r="S22" s="9">
        <f t="shared" si="3"/>
        <v>23.099999999999998</v>
      </c>
    </row>
    <row r="23" spans="1:19" s="2" customFormat="1" ht="16.5">
      <c r="A23" s="5">
        <v>18</v>
      </c>
      <c r="B23" s="7" t="s">
        <v>20</v>
      </c>
      <c r="C23" s="5">
        <v>70</v>
      </c>
      <c r="D23" s="5"/>
      <c r="E23" s="5">
        <f t="shared" si="0"/>
        <v>70</v>
      </c>
      <c r="F23" s="5">
        <v>90</v>
      </c>
      <c r="G23" s="5">
        <v>100</v>
      </c>
      <c r="H23" s="5">
        <v>93</v>
      </c>
      <c r="I23" s="5">
        <v>100</v>
      </c>
      <c r="J23" s="5">
        <v>90</v>
      </c>
      <c r="K23" s="5">
        <v>100</v>
      </c>
      <c r="L23" s="5"/>
      <c r="M23" s="5">
        <f t="shared" si="1"/>
        <v>100</v>
      </c>
      <c r="N23" s="5">
        <v>100</v>
      </c>
      <c r="O23" s="5"/>
      <c r="P23" s="5">
        <f t="shared" si="2"/>
        <v>100</v>
      </c>
      <c r="Q23" s="5">
        <v>93</v>
      </c>
      <c r="R23" s="5">
        <v>100</v>
      </c>
      <c r="S23" s="9">
        <f t="shared" si="3"/>
        <v>28.08</v>
      </c>
    </row>
    <row r="24" spans="1:19" s="2" customFormat="1" ht="16.5">
      <c r="A24" s="5">
        <v>19</v>
      </c>
      <c r="B24" s="7" t="s">
        <v>21</v>
      </c>
      <c r="C24" s="5">
        <v>50</v>
      </c>
      <c r="D24" s="5"/>
      <c r="E24" s="5">
        <f t="shared" si="0"/>
        <v>50</v>
      </c>
      <c r="F24" s="5">
        <v>75</v>
      </c>
      <c r="G24" s="5">
        <v>25</v>
      </c>
      <c r="H24" s="5">
        <v>7</v>
      </c>
      <c r="I24" s="5">
        <v>40</v>
      </c>
      <c r="J24" s="5">
        <v>50</v>
      </c>
      <c r="K24" s="5">
        <v>60</v>
      </c>
      <c r="L24" s="5"/>
      <c r="M24" s="5">
        <f t="shared" si="1"/>
        <v>60</v>
      </c>
      <c r="N24" s="5">
        <v>40</v>
      </c>
      <c r="O24" s="5"/>
      <c r="P24" s="5">
        <f t="shared" si="2"/>
        <v>40</v>
      </c>
      <c r="Q24" s="5">
        <v>0</v>
      </c>
      <c r="R24" s="5">
        <v>10</v>
      </c>
      <c r="S24" s="9">
        <f t="shared" si="3"/>
        <v>10.71</v>
      </c>
    </row>
    <row r="25" spans="1:19" s="2" customFormat="1" ht="16.5">
      <c r="A25" s="5">
        <v>20</v>
      </c>
      <c r="B25" s="7" t="s">
        <v>22</v>
      </c>
      <c r="C25" s="5">
        <v>0</v>
      </c>
      <c r="D25" s="5"/>
      <c r="E25" s="5">
        <f t="shared" si="0"/>
        <v>0</v>
      </c>
      <c r="F25" s="5">
        <v>0</v>
      </c>
      <c r="G25" s="5">
        <v>0</v>
      </c>
      <c r="H25" s="5">
        <v>0</v>
      </c>
      <c r="I25" s="5">
        <v>0</v>
      </c>
      <c r="J25" s="5">
        <v>10</v>
      </c>
      <c r="K25" s="8" t="s">
        <v>40</v>
      </c>
      <c r="L25" s="8"/>
      <c r="M25" s="5">
        <v>0</v>
      </c>
      <c r="N25" s="8" t="s">
        <v>40</v>
      </c>
      <c r="O25" s="5"/>
      <c r="P25" s="5">
        <v>0</v>
      </c>
      <c r="Q25" s="8">
        <v>0</v>
      </c>
      <c r="R25" s="8">
        <v>0</v>
      </c>
      <c r="S25" s="9">
        <f t="shared" si="3"/>
        <v>0.3</v>
      </c>
    </row>
    <row r="26" spans="1:19" s="2" customFormat="1" ht="16.5">
      <c r="A26" s="5">
        <v>21</v>
      </c>
      <c r="B26" s="7" t="s">
        <v>23</v>
      </c>
      <c r="C26" s="5">
        <v>100</v>
      </c>
      <c r="D26" s="5"/>
      <c r="E26" s="5">
        <f t="shared" si="0"/>
        <v>100</v>
      </c>
      <c r="F26" s="5">
        <v>90</v>
      </c>
      <c r="G26" s="5">
        <v>100</v>
      </c>
      <c r="H26" s="5">
        <v>100</v>
      </c>
      <c r="I26" s="5">
        <v>100</v>
      </c>
      <c r="J26" s="5">
        <v>80</v>
      </c>
      <c r="K26" s="5">
        <v>80</v>
      </c>
      <c r="L26" s="5"/>
      <c r="M26" s="5">
        <f t="shared" si="1"/>
        <v>80</v>
      </c>
      <c r="N26" s="5">
        <v>100</v>
      </c>
      <c r="O26" s="5"/>
      <c r="P26" s="5">
        <f t="shared" si="2"/>
        <v>100</v>
      </c>
      <c r="Q26" s="5">
        <v>86</v>
      </c>
      <c r="R26" s="5">
        <v>80</v>
      </c>
      <c r="S26" s="9">
        <f t="shared" si="3"/>
        <v>27.479999999999997</v>
      </c>
    </row>
    <row r="27" spans="1:19" s="2" customFormat="1" ht="16.5">
      <c r="A27" s="5">
        <v>22</v>
      </c>
      <c r="B27" s="7" t="s">
        <v>24</v>
      </c>
      <c r="C27" s="5">
        <v>60</v>
      </c>
      <c r="D27" s="5"/>
      <c r="E27" s="5">
        <f t="shared" si="0"/>
        <v>60</v>
      </c>
      <c r="F27" s="5">
        <v>100</v>
      </c>
      <c r="G27" s="5">
        <v>75</v>
      </c>
      <c r="H27" s="5">
        <v>36</v>
      </c>
      <c r="I27" s="8">
        <v>0</v>
      </c>
      <c r="J27" s="8">
        <v>20</v>
      </c>
      <c r="K27" s="8" t="s">
        <v>88</v>
      </c>
      <c r="L27" s="8"/>
      <c r="M27" s="5">
        <v>0</v>
      </c>
      <c r="N27" s="5">
        <v>30</v>
      </c>
      <c r="O27" s="5"/>
      <c r="P27" s="5">
        <f t="shared" si="2"/>
        <v>30</v>
      </c>
      <c r="Q27" s="5">
        <v>14</v>
      </c>
      <c r="R27" s="5">
        <v>40</v>
      </c>
      <c r="S27" s="9">
        <f t="shared" si="3"/>
        <v>11.25</v>
      </c>
    </row>
    <row r="28" spans="1:19" s="2" customFormat="1" ht="16.5">
      <c r="A28" s="5">
        <v>23</v>
      </c>
      <c r="B28" s="6" t="s">
        <v>25</v>
      </c>
      <c r="C28" s="5">
        <v>60</v>
      </c>
      <c r="D28" s="5"/>
      <c r="E28" s="5">
        <f t="shared" si="0"/>
        <v>60</v>
      </c>
      <c r="F28" s="5">
        <v>40</v>
      </c>
      <c r="G28" s="5">
        <v>80</v>
      </c>
      <c r="H28" s="5">
        <v>21</v>
      </c>
      <c r="I28" s="5">
        <v>50</v>
      </c>
      <c r="J28" s="5">
        <v>50</v>
      </c>
      <c r="K28" s="5">
        <v>10</v>
      </c>
      <c r="L28" s="5"/>
      <c r="M28" s="5">
        <f t="shared" si="1"/>
        <v>10</v>
      </c>
      <c r="N28" s="5">
        <v>50</v>
      </c>
      <c r="O28" s="5"/>
      <c r="P28" s="5">
        <f t="shared" si="2"/>
        <v>50</v>
      </c>
      <c r="Q28" s="8" t="s">
        <v>40</v>
      </c>
      <c r="R28" s="5">
        <v>50</v>
      </c>
      <c r="S28" s="9">
        <f>SUM(E28,F28,G28,H28,I28,J28,M28,P28,Q28,R28)/10*0.3</f>
        <v>12.33</v>
      </c>
    </row>
    <row r="29" spans="1:19" s="2" customFormat="1" ht="16.5">
      <c r="A29" s="5">
        <v>24</v>
      </c>
      <c r="B29" s="6" t="s">
        <v>26</v>
      </c>
      <c r="C29" s="5">
        <v>100</v>
      </c>
      <c r="D29" s="5"/>
      <c r="E29" s="5">
        <f t="shared" si="0"/>
        <v>100</v>
      </c>
      <c r="F29" s="5">
        <v>50</v>
      </c>
      <c r="G29" s="5">
        <v>40</v>
      </c>
      <c r="H29" s="5">
        <v>7</v>
      </c>
      <c r="I29" s="5">
        <v>40</v>
      </c>
      <c r="J29" s="5">
        <v>40</v>
      </c>
      <c r="K29" s="5">
        <v>10</v>
      </c>
      <c r="L29" s="5"/>
      <c r="M29" s="5">
        <f t="shared" si="1"/>
        <v>10</v>
      </c>
      <c r="N29" s="5">
        <v>40</v>
      </c>
      <c r="O29" s="5"/>
      <c r="P29" s="5">
        <f t="shared" si="2"/>
        <v>40</v>
      </c>
      <c r="Q29" s="5">
        <v>36</v>
      </c>
      <c r="R29" s="5">
        <v>50</v>
      </c>
      <c r="S29" s="9">
        <f aca="true" t="shared" si="4" ref="S29:S42">SUM(E29,F29,G29,H29,I29,J29,M29,P29,Q29,R29)/10*0.3</f>
        <v>12.389999999999999</v>
      </c>
    </row>
    <row r="30" spans="1:19" s="2" customFormat="1" ht="16.5">
      <c r="A30" s="5">
        <v>25</v>
      </c>
      <c r="B30" s="6" t="s">
        <v>27</v>
      </c>
      <c r="C30" s="5">
        <v>60</v>
      </c>
      <c r="D30" s="5"/>
      <c r="E30" s="5">
        <f t="shared" si="0"/>
        <v>60</v>
      </c>
      <c r="F30" s="5">
        <v>100</v>
      </c>
      <c r="G30" s="5">
        <v>85</v>
      </c>
      <c r="H30" s="5">
        <v>50</v>
      </c>
      <c r="I30" s="5">
        <v>90</v>
      </c>
      <c r="J30" s="5">
        <v>100</v>
      </c>
      <c r="K30" s="5">
        <v>90</v>
      </c>
      <c r="L30" s="5"/>
      <c r="M30" s="5">
        <f t="shared" si="1"/>
        <v>90</v>
      </c>
      <c r="N30" s="5">
        <v>90</v>
      </c>
      <c r="O30" s="5"/>
      <c r="P30" s="5">
        <f t="shared" si="2"/>
        <v>90</v>
      </c>
      <c r="Q30" s="5">
        <v>71</v>
      </c>
      <c r="R30" s="5">
        <v>80</v>
      </c>
      <c r="S30" s="9">
        <f t="shared" si="4"/>
        <v>24.479999999999997</v>
      </c>
    </row>
    <row r="31" spans="1:19" s="2" customFormat="1" ht="16.5">
      <c r="A31" s="5">
        <v>26</v>
      </c>
      <c r="B31" s="6" t="s">
        <v>28</v>
      </c>
      <c r="C31" s="5">
        <v>60</v>
      </c>
      <c r="D31" s="5"/>
      <c r="E31" s="5">
        <f t="shared" si="0"/>
        <v>60</v>
      </c>
      <c r="F31" s="5">
        <v>50</v>
      </c>
      <c r="G31" s="5">
        <v>60</v>
      </c>
      <c r="H31" s="5">
        <v>64</v>
      </c>
      <c r="I31" s="5">
        <v>80</v>
      </c>
      <c r="J31" s="5">
        <v>70</v>
      </c>
      <c r="K31" s="5">
        <v>30</v>
      </c>
      <c r="L31" s="5"/>
      <c r="M31" s="5">
        <f t="shared" si="1"/>
        <v>30</v>
      </c>
      <c r="N31" s="5">
        <v>0</v>
      </c>
      <c r="O31" s="5"/>
      <c r="P31" s="5">
        <f t="shared" si="2"/>
        <v>0</v>
      </c>
      <c r="Q31" s="5">
        <v>43</v>
      </c>
      <c r="R31" s="5">
        <v>40</v>
      </c>
      <c r="S31" s="9">
        <f t="shared" si="4"/>
        <v>14.91</v>
      </c>
    </row>
    <row r="32" spans="1:19" s="2" customFormat="1" ht="16.5">
      <c r="A32" s="5">
        <v>27</v>
      </c>
      <c r="B32" s="6" t="s">
        <v>30</v>
      </c>
      <c r="C32" s="5">
        <v>100</v>
      </c>
      <c r="D32" s="5"/>
      <c r="E32" s="5">
        <f t="shared" si="0"/>
        <v>100</v>
      </c>
      <c r="F32" s="5">
        <v>90</v>
      </c>
      <c r="G32" s="5">
        <v>95</v>
      </c>
      <c r="H32" s="5">
        <v>86</v>
      </c>
      <c r="I32" s="5">
        <v>100</v>
      </c>
      <c r="J32" s="5">
        <v>90</v>
      </c>
      <c r="K32" s="5">
        <v>100</v>
      </c>
      <c r="L32" s="5"/>
      <c r="M32" s="5">
        <f t="shared" si="1"/>
        <v>100</v>
      </c>
      <c r="N32" s="5">
        <v>70</v>
      </c>
      <c r="O32" s="5"/>
      <c r="P32" s="5">
        <f t="shared" si="2"/>
        <v>70</v>
      </c>
      <c r="Q32" s="5">
        <v>86</v>
      </c>
      <c r="R32" s="5">
        <v>80</v>
      </c>
      <c r="S32" s="9">
        <f t="shared" si="4"/>
        <v>26.91</v>
      </c>
    </row>
    <row r="33" spans="1:19" s="2" customFormat="1" ht="16.5">
      <c r="A33" s="5">
        <v>28</v>
      </c>
      <c r="B33" s="6" t="s">
        <v>29</v>
      </c>
      <c r="C33" s="5">
        <v>80</v>
      </c>
      <c r="D33" s="5"/>
      <c r="E33" s="5">
        <f t="shared" si="0"/>
        <v>80</v>
      </c>
      <c r="F33" s="5">
        <v>80</v>
      </c>
      <c r="G33" s="5">
        <v>65</v>
      </c>
      <c r="H33" s="5">
        <v>93</v>
      </c>
      <c r="I33" s="5">
        <v>100</v>
      </c>
      <c r="J33" s="5">
        <v>90</v>
      </c>
      <c r="K33" s="5">
        <v>30</v>
      </c>
      <c r="L33" s="5"/>
      <c r="M33" s="5">
        <f t="shared" si="1"/>
        <v>30</v>
      </c>
      <c r="N33" s="5">
        <v>70</v>
      </c>
      <c r="O33" s="5"/>
      <c r="P33" s="5">
        <f t="shared" si="2"/>
        <v>70</v>
      </c>
      <c r="Q33" s="5">
        <v>64</v>
      </c>
      <c r="R33" s="5">
        <v>70</v>
      </c>
      <c r="S33" s="9">
        <f t="shared" si="4"/>
        <v>22.26</v>
      </c>
    </row>
    <row r="34" spans="1:19" s="2" customFormat="1" ht="16.5">
      <c r="A34" s="5">
        <v>29</v>
      </c>
      <c r="B34" s="6" t="s">
        <v>31</v>
      </c>
      <c r="C34" s="5">
        <v>40</v>
      </c>
      <c r="D34" s="5"/>
      <c r="E34" s="5">
        <f t="shared" si="0"/>
        <v>40</v>
      </c>
      <c r="F34" s="5">
        <v>35</v>
      </c>
      <c r="G34" s="5">
        <v>70</v>
      </c>
      <c r="H34" s="5">
        <v>43</v>
      </c>
      <c r="I34" s="5">
        <v>60</v>
      </c>
      <c r="J34" s="5">
        <v>20</v>
      </c>
      <c r="K34" s="5">
        <v>10</v>
      </c>
      <c r="L34" s="5"/>
      <c r="M34" s="5">
        <f t="shared" si="1"/>
        <v>10</v>
      </c>
      <c r="N34" s="5">
        <v>50</v>
      </c>
      <c r="O34" s="5"/>
      <c r="P34" s="5">
        <f t="shared" si="2"/>
        <v>50</v>
      </c>
      <c r="Q34" s="5">
        <v>0</v>
      </c>
      <c r="R34" s="5">
        <v>40</v>
      </c>
      <c r="S34" s="9">
        <f t="shared" si="4"/>
        <v>11.04</v>
      </c>
    </row>
    <row r="35" spans="1:19" s="2" customFormat="1" ht="16.5">
      <c r="A35" s="5">
        <v>30</v>
      </c>
      <c r="B35" s="6" t="s">
        <v>32</v>
      </c>
      <c r="C35" s="5">
        <v>100</v>
      </c>
      <c r="D35" s="5"/>
      <c r="E35" s="5">
        <f t="shared" si="0"/>
        <v>100</v>
      </c>
      <c r="F35" s="5">
        <v>100</v>
      </c>
      <c r="G35" s="5">
        <v>90</v>
      </c>
      <c r="H35" s="5">
        <v>100</v>
      </c>
      <c r="I35" s="5">
        <v>100</v>
      </c>
      <c r="J35" s="5">
        <v>100</v>
      </c>
      <c r="K35" s="5">
        <v>90</v>
      </c>
      <c r="L35" s="5"/>
      <c r="M35" s="5">
        <f t="shared" si="1"/>
        <v>90</v>
      </c>
      <c r="N35" s="5">
        <v>90</v>
      </c>
      <c r="O35" s="5"/>
      <c r="P35" s="5">
        <f t="shared" si="2"/>
        <v>90</v>
      </c>
      <c r="Q35" s="5">
        <v>93</v>
      </c>
      <c r="R35" s="5">
        <v>90</v>
      </c>
      <c r="S35" s="9">
        <f t="shared" si="4"/>
        <v>28.59</v>
      </c>
    </row>
    <row r="36" spans="1:19" s="2" customFormat="1" ht="16.5">
      <c r="A36" s="5">
        <v>31</v>
      </c>
      <c r="B36" s="6" t="s">
        <v>33</v>
      </c>
      <c r="C36" s="5">
        <v>20</v>
      </c>
      <c r="D36" s="5"/>
      <c r="E36" s="5">
        <f t="shared" si="0"/>
        <v>20</v>
      </c>
      <c r="F36" s="5">
        <v>30</v>
      </c>
      <c r="G36" s="5">
        <v>40</v>
      </c>
      <c r="H36" s="5">
        <v>36</v>
      </c>
      <c r="I36" s="5">
        <v>90</v>
      </c>
      <c r="J36" s="5">
        <v>40</v>
      </c>
      <c r="K36" s="5">
        <v>60</v>
      </c>
      <c r="L36" s="5"/>
      <c r="M36" s="5">
        <f t="shared" si="1"/>
        <v>60</v>
      </c>
      <c r="N36" s="5">
        <v>70</v>
      </c>
      <c r="O36" s="5"/>
      <c r="P36" s="5">
        <f t="shared" si="2"/>
        <v>70</v>
      </c>
      <c r="Q36" s="5">
        <v>51</v>
      </c>
      <c r="R36" s="5">
        <v>40</v>
      </c>
      <c r="S36" s="9">
        <f t="shared" si="4"/>
        <v>14.31</v>
      </c>
    </row>
    <row r="37" spans="1:19" s="2" customFormat="1" ht="16.5">
      <c r="A37" s="5">
        <v>32</v>
      </c>
      <c r="B37" s="6" t="s">
        <v>34</v>
      </c>
      <c r="C37" s="5">
        <v>70</v>
      </c>
      <c r="D37" s="5"/>
      <c r="E37" s="5">
        <f t="shared" si="0"/>
        <v>70</v>
      </c>
      <c r="F37" s="5">
        <v>70</v>
      </c>
      <c r="G37" s="5">
        <v>75</v>
      </c>
      <c r="H37" s="5">
        <v>36</v>
      </c>
      <c r="I37" s="5">
        <v>80</v>
      </c>
      <c r="J37" s="5">
        <v>70</v>
      </c>
      <c r="K37" s="5">
        <v>15</v>
      </c>
      <c r="L37" s="5"/>
      <c r="M37" s="5">
        <f t="shared" si="1"/>
        <v>15</v>
      </c>
      <c r="N37" s="5">
        <v>90</v>
      </c>
      <c r="O37" s="5"/>
      <c r="P37" s="5">
        <f t="shared" si="2"/>
        <v>90</v>
      </c>
      <c r="Q37" s="5">
        <v>36</v>
      </c>
      <c r="R37" s="5">
        <v>100</v>
      </c>
      <c r="S37" s="9">
        <f t="shared" si="4"/>
        <v>19.26</v>
      </c>
    </row>
    <row r="38" spans="1:19" s="2" customFormat="1" ht="16.5">
      <c r="A38" s="5">
        <v>33</v>
      </c>
      <c r="B38" s="6" t="s">
        <v>35</v>
      </c>
      <c r="C38" s="5">
        <v>70</v>
      </c>
      <c r="D38" s="5"/>
      <c r="E38" s="5">
        <f t="shared" si="0"/>
        <v>70</v>
      </c>
      <c r="F38" s="5">
        <v>90</v>
      </c>
      <c r="G38" s="5">
        <v>100</v>
      </c>
      <c r="H38" s="5">
        <v>50</v>
      </c>
      <c r="I38" s="5">
        <v>100</v>
      </c>
      <c r="J38" s="5">
        <v>100</v>
      </c>
      <c r="K38" s="5">
        <v>75</v>
      </c>
      <c r="L38" s="5"/>
      <c r="M38" s="5">
        <f t="shared" si="1"/>
        <v>75</v>
      </c>
      <c r="N38" s="5">
        <v>60</v>
      </c>
      <c r="O38" s="5"/>
      <c r="P38" s="5">
        <f t="shared" si="2"/>
        <v>60</v>
      </c>
      <c r="Q38" s="5">
        <v>93</v>
      </c>
      <c r="R38" s="5">
        <v>100</v>
      </c>
      <c r="S38" s="9">
        <f t="shared" si="4"/>
        <v>25.139999999999997</v>
      </c>
    </row>
    <row r="39" spans="1:19" s="2" customFormat="1" ht="16.5">
      <c r="A39" s="5">
        <v>34</v>
      </c>
      <c r="B39" s="6" t="s">
        <v>36</v>
      </c>
      <c r="C39" s="5">
        <v>100</v>
      </c>
      <c r="D39" s="5"/>
      <c r="E39" s="5">
        <f t="shared" si="0"/>
        <v>100</v>
      </c>
      <c r="F39" s="5">
        <v>90</v>
      </c>
      <c r="G39" s="5">
        <v>100</v>
      </c>
      <c r="H39" s="5">
        <v>93</v>
      </c>
      <c r="I39" s="5">
        <v>100</v>
      </c>
      <c r="J39" s="5">
        <v>100</v>
      </c>
      <c r="K39" s="5">
        <v>80</v>
      </c>
      <c r="L39" s="5"/>
      <c r="M39" s="5">
        <f t="shared" si="1"/>
        <v>80</v>
      </c>
      <c r="N39" s="5">
        <v>90</v>
      </c>
      <c r="O39" s="5"/>
      <c r="P39" s="5">
        <f t="shared" si="2"/>
        <v>90</v>
      </c>
      <c r="Q39" s="5">
        <v>93</v>
      </c>
      <c r="R39" s="5">
        <v>90</v>
      </c>
      <c r="S39" s="9">
        <f t="shared" si="4"/>
        <v>28.08</v>
      </c>
    </row>
    <row r="40" spans="1:19" s="2" customFormat="1" ht="16.5">
      <c r="A40" s="5">
        <v>35</v>
      </c>
      <c r="B40" s="6" t="s">
        <v>37</v>
      </c>
      <c r="C40" s="5">
        <v>80</v>
      </c>
      <c r="D40" s="5"/>
      <c r="E40" s="5">
        <f t="shared" si="0"/>
        <v>80</v>
      </c>
      <c r="F40" s="5">
        <v>100</v>
      </c>
      <c r="G40" s="5">
        <v>95</v>
      </c>
      <c r="H40" s="5">
        <v>100</v>
      </c>
      <c r="I40" s="5">
        <v>100</v>
      </c>
      <c r="J40" s="5">
        <v>100</v>
      </c>
      <c r="K40" s="5">
        <v>90</v>
      </c>
      <c r="L40" s="5"/>
      <c r="M40" s="5">
        <f t="shared" si="1"/>
        <v>90</v>
      </c>
      <c r="N40" s="5">
        <v>100</v>
      </c>
      <c r="O40" s="5"/>
      <c r="P40" s="5">
        <f t="shared" si="2"/>
        <v>100</v>
      </c>
      <c r="Q40" s="5">
        <v>86</v>
      </c>
      <c r="R40" s="5">
        <v>90</v>
      </c>
      <c r="S40" s="9">
        <f t="shared" si="4"/>
        <v>28.229999999999997</v>
      </c>
    </row>
    <row r="41" spans="1:19" s="2" customFormat="1" ht="16.5">
      <c r="A41" s="5">
        <v>36</v>
      </c>
      <c r="B41" s="6" t="s">
        <v>38</v>
      </c>
      <c r="C41" s="5">
        <v>60</v>
      </c>
      <c r="D41" s="5"/>
      <c r="E41" s="5">
        <f t="shared" si="0"/>
        <v>60</v>
      </c>
      <c r="F41" s="5">
        <v>90</v>
      </c>
      <c r="G41" s="5">
        <v>70</v>
      </c>
      <c r="H41" s="5">
        <v>21</v>
      </c>
      <c r="I41" s="5">
        <v>70</v>
      </c>
      <c r="J41" s="5">
        <v>30</v>
      </c>
      <c r="K41" s="5">
        <v>50</v>
      </c>
      <c r="L41" s="5"/>
      <c r="M41" s="5">
        <f t="shared" si="1"/>
        <v>50</v>
      </c>
      <c r="N41" s="5">
        <v>40</v>
      </c>
      <c r="O41" s="5"/>
      <c r="P41" s="5">
        <f t="shared" si="2"/>
        <v>40</v>
      </c>
      <c r="Q41" s="5">
        <v>21</v>
      </c>
      <c r="R41" s="5">
        <v>60</v>
      </c>
      <c r="S41" s="9">
        <f t="shared" si="4"/>
        <v>15.36</v>
      </c>
    </row>
    <row r="42" spans="1:19" s="2" customFormat="1" ht="16.5">
      <c r="A42" s="127" t="s">
        <v>90</v>
      </c>
      <c r="B42" s="127"/>
      <c r="C42" s="9">
        <f>AVERAGE(C6:C41)</f>
        <v>66.28571428571429</v>
      </c>
      <c r="D42" s="5"/>
      <c r="E42" s="9">
        <f aca="true" t="shared" si="5" ref="E42:J42">AVERAGE(E6:E41)</f>
        <v>67.91666666666667</v>
      </c>
      <c r="F42" s="9">
        <f t="shared" si="5"/>
        <v>67.08333333333333</v>
      </c>
      <c r="G42" s="9">
        <f t="shared" si="5"/>
        <v>65.55555555555556</v>
      </c>
      <c r="H42" s="9">
        <f t="shared" si="5"/>
        <v>50.02777777777778</v>
      </c>
      <c r="I42" s="9">
        <f t="shared" si="5"/>
        <v>70.85714285714286</v>
      </c>
      <c r="J42" s="9">
        <f t="shared" si="5"/>
        <v>60.55555555555556</v>
      </c>
      <c r="K42" s="9">
        <f>AVERAGE(K6:K41)</f>
        <v>56.935483870967744</v>
      </c>
      <c r="L42" s="9"/>
      <c r="M42" s="9">
        <f t="shared" si="1"/>
        <v>56.935483870967744</v>
      </c>
      <c r="N42" s="9">
        <f>AVERAGE(N6:N41)</f>
        <v>66.06060606060606</v>
      </c>
      <c r="O42" s="5"/>
      <c r="P42" s="9">
        <f t="shared" si="2"/>
        <v>66.06060606060606</v>
      </c>
      <c r="Q42" s="9">
        <f>AVERAGE(Q6:Q41)</f>
        <v>51.285714285714285</v>
      </c>
      <c r="R42" s="9">
        <f>AVERAGE(R6:R41)</f>
        <v>59.44444444444444</v>
      </c>
      <c r="S42" s="9">
        <f t="shared" si="4"/>
        <v>18.47166841223293</v>
      </c>
    </row>
    <row r="43" s="2" customFormat="1" ht="16.5"/>
    <row r="44" s="2" customFormat="1" ht="16.5"/>
    <row r="45" s="2" customFormat="1" ht="16.5"/>
    <row r="46" s="2" customFormat="1" ht="16.5"/>
    <row r="47" s="2" customFormat="1" ht="16.5"/>
    <row r="48" s="2" customFormat="1" ht="16.5"/>
    <row r="49" s="2" customFormat="1" ht="16.5"/>
    <row r="50" s="2" customFormat="1" ht="16.5"/>
    <row r="51" s="2" customFormat="1" ht="16.5"/>
    <row r="52" s="2" customFormat="1" ht="16.5"/>
    <row r="53" s="2" customFormat="1" ht="16.5"/>
    <row r="54" s="2" customFormat="1" ht="16.5"/>
    <row r="55" s="2" customFormat="1" ht="16.5"/>
    <row r="56" s="2" customFormat="1" ht="16.5"/>
    <row r="57" s="2" customFormat="1" ht="16.5"/>
    <row r="58" s="2" customFormat="1" ht="16.5"/>
    <row r="59" s="2" customFormat="1" ht="16.5"/>
    <row r="60" s="2" customFormat="1" ht="16.5"/>
    <row r="61" s="2" customFormat="1" ht="16.5"/>
    <row r="62" s="2" customFormat="1" ht="16.5"/>
    <row r="63" s="2" customFormat="1" ht="16.5"/>
    <row r="64" s="2" customFormat="1" ht="16.5"/>
    <row r="65" s="2" customFormat="1" ht="16.5"/>
    <row r="66" s="2" customFormat="1" ht="16.5"/>
    <row r="67" s="2" customFormat="1" ht="16.5"/>
  </sheetData>
  <mergeCells count="1">
    <mergeCell ref="A42:B42"/>
  </mergeCells>
  <printOptions horizontalCentered="1"/>
  <pageMargins left="1.3385826771653544" right="0.15748031496062992" top="0.1968503937007874" bottom="0.1968503937007874" header="0" footer="0.5118110236220472"/>
  <pageSetup horizontalDpi="600" verticalDpi="600" orientation="landscape" paperSize="5" scale="70" r:id="rId1"/>
  <headerFooter alignWithMargins="0">
    <oddHeader>&amp;R&amp;"Times New Roman,標準"&amp;D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A1">
      <pane xSplit="8" ySplit="8" topLeftCell="N28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S6" sqref="S6:S38"/>
    </sheetView>
  </sheetViews>
  <sheetFormatPr defaultColWidth="9.00390625" defaultRowHeight="16.5"/>
  <cols>
    <col min="1" max="1" width="4.00390625" style="4" customWidth="1"/>
    <col min="3" max="3" width="9.625" style="0" customWidth="1"/>
    <col min="4" max="4" width="7.875" style="0" customWidth="1"/>
    <col min="5" max="5" width="8.00390625" style="0" bestFit="1" customWidth="1"/>
    <col min="6" max="7" width="7.625" style="0" customWidth="1"/>
    <col min="8" max="8" width="7.50390625" style="0" bestFit="1" customWidth="1"/>
    <col min="9" max="9" width="10.125" style="0" customWidth="1"/>
    <col min="10" max="10" width="9.50390625" style="0" bestFit="1" customWidth="1"/>
    <col min="11" max="11" width="7.50390625" style="0" bestFit="1" customWidth="1"/>
    <col min="13" max="13" width="7.50390625" style="0" bestFit="1" customWidth="1"/>
    <col min="14" max="14" width="8.50390625" style="0" customWidth="1"/>
    <col min="15" max="15" width="7.50390625" style="0" bestFit="1" customWidth="1"/>
    <col min="16" max="17" width="7.50390625" style="0" customWidth="1"/>
    <col min="19" max="19" width="6.125" style="0" customWidth="1"/>
    <col min="20" max="20" width="8.00390625" style="0" bestFit="1" customWidth="1"/>
  </cols>
  <sheetData>
    <row r="1" spans="1:3" ht="19.5">
      <c r="A1" s="3" t="s">
        <v>192</v>
      </c>
      <c r="B1" s="1"/>
      <c r="C1" s="1"/>
    </row>
    <row r="2" spans="1:3" ht="19.5">
      <c r="A2" s="3" t="s">
        <v>80</v>
      </c>
      <c r="B2" s="1"/>
      <c r="C2" s="1"/>
    </row>
    <row r="3" spans="1:3" ht="19.5">
      <c r="A3" s="3" t="s">
        <v>44</v>
      </c>
      <c r="B3" s="1"/>
      <c r="C3" s="1"/>
    </row>
    <row r="4" spans="1:3" ht="19.5">
      <c r="A4" s="3" t="s">
        <v>45</v>
      </c>
      <c r="B4" s="1"/>
      <c r="C4" s="1"/>
    </row>
    <row r="5" spans="1:20" s="14" customFormat="1" ht="47.25">
      <c r="A5" s="11"/>
      <c r="B5" s="12"/>
      <c r="C5" s="10" t="s">
        <v>224</v>
      </c>
      <c r="D5" s="10" t="s">
        <v>223</v>
      </c>
      <c r="E5" s="10"/>
      <c r="F5" s="10" t="s">
        <v>225</v>
      </c>
      <c r="G5" s="54">
        <v>1</v>
      </c>
      <c r="H5" s="10" t="s">
        <v>226</v>
      </c>
      <c r="I5" s="10" t="s">
        <v>230</v>
      </c>
      <c r="J5" s="10" t="s">
        <v>232</v>
      </c>
      <c r="K5" s="10" t="s">
        <v>233</v>
      </c>
      <c r="L5" s="10" t="s">
        <v>237</v>
      </c>
      <c r="M5" s="10" t="s">
        <v>238</v>
      </c>
      <c r="N5" s="10" t="s">
        <v>239</v>
      </c>
      <c r="O5" s="10" t="s">
        <v>241</v>
      </c>
      <c r="P5" s="10" t="s">
        <v>242</v>
      </c>
      <c r="Q5" s="10" t="s">
        <v>243</v>
      </c>
      <c r="R5" s="10" t="s">
        <v>244</v>
      </c>
      <c r="S5" s="10" t="s">
        <v>246</v>
      </c>
      <c r="T5" s="10"/>
    </row>
    <row r="6" spans="1:20" s="2" customFormat="1" ht="16.5">
      <c r="A6" s="5">
        <v>1</v>
      </c>
      <c r="B6" s="6" t="s">
        <v>193</v>
      </c>
      <c r="C6" s="5">
        <v>10</v>
      </c>
      <c r="D6" s="5"/>
      <c r="E6" s="5">
        <f>AVERAGE(C6:D6)</f>
        <v>10</v>
      </c>
      <c r="F6" s="5">
        <v>7</v>
      </c>
      <c r="G6" s="9">
        <f>F6/30*100</f>
        <v>23.333333333333332</v>
      </c>
      <c r="H6" s="5">
        <v>20</v>
      </c>
      <c r="I6" s="5">
        <v>0</v>
      </c>
      <c r="J6" s="5">
        <v>27.5</v>
      </c>
      <c r="K6" s="8" t="s">
        <v>40</v>
      </c>
      <c r="L6" s="5">
        <v>32</v>
      </c>
      <c r="M6" s="5">
        <v>22</v>
      </c>
      <c r="N6" s="8">
        <v>46</v>
      </c>
      <c r="O6" s="5">
        <v>10</v>
      </c>
      <c r="P6" s="5">
        <v>20</v>
      </c>
      <c r="Q6" s="8" t="s">
        <v>40</v>
      </c>
      <c r="R6" s="5">
        <v>51</v>
      </c>
      <c r="S6" s="9">
        <f>SUM(E6,G6,H6,I6,J6,K6,L6,M6,N6,O6,P6,Q6,R6)/13*0.3</f>
        <v>6.042307692307691</v>
      </c>
      <c r="T6" s="9"/>
    </row>
    <row r="7" spans="1:20" s="2" customFormat="1" ht="16.5">
      <c r="A7" s="5">
        <v>2</v>
      </c>
      <c r="B7" s="6" t="s">
        <v>47</v>
      </c>
      <c r="C7" s="5">
        <v>70</v>
      </c>
      <c r="D7" s="5"/>
      <c r="E7" s="5">
        <f aca="true" t="shared" si="0" ref="E7:E38">AVERAGE(C7:D7)</f>
        <v>70</v>
      </c>
      <c r="F7" s="5">
        <v>24</v>
      </c>
      <c r="G7" s="9">
        <f aca="true" t="shared" si="1" ref="G7:G38">F7/30*100</f>
        <v>80</v>
      </c>
      <c r="H7" s="5">
        <v>80</v>
      </c>
      <c r="I7" s="5">
        <v>75</v>
      </c>
      <c r="J7" s="5">
        <v>72.5</v>
      </c>
      <c r="K7" s="5">
        <v>90</v>
      </c>
      <c r="L7" s="5">
        <v>52</v>
      </c>
      <c r="M7" s="5">
        <v>52</v>
      </c>
      <c r="N7" s="5">
        <v>77</v>
      </c>
      <c r="O7" s="5">
        <v>70</v>
      </c>
      <c r="P7" s="5">
        <v>84</v>
      </c>
      <c r="Q7" s="5">
        <v>8</v>
      </c>
      <c r="R7" s="5">
        <v>56</v>
      </c>
      <c r="S7" s="9">
        <f aca="true" t="shared" si="2" ref="S7:S38">SUM(E7,G7,H7,I7,J7,K7,L7,M7,N7,O7,P7,Q7,R7)/13*0.3</f>
        <v>19.99615384615385</v>
      </c>
      <c r="T7" s="9"/>
    </row>
    <row r="8" spans="1:20" s="2" customFormat="1" ht="16.5">
      <c r="A8" s="5">
        <v>3</v>
      </c>
      <c r="B8" s="6" t="s">
        <v>48</v>
      </c>
      <c r="C8" s="5">
        <v>60</v>
      </c>
      <c r="D8" s="5"/>
      <c r="E8" s="5">
        <f t="shared" si="0"/>
        <v>60</v>
      </c>
      <c r="F8" s="5">
        <v>30</v>
      </c>
      <c r="G8" s="9">
        <f t="shared" si="1"/>
        <v>100</v>
      </c>
      <c r="H8" s="5">
        <v>95</v>
      </c>
      <c r="I8" s="5">
        <v>100</v>
      </c>
      <c r="J8" s="5">
        <v>97.5</v>
      </c>
      <c r="K8" s="5">
        <v>100</v>
      </c>
      <c r="L8" s="5">
        <v>100</v>
      </c>
      <c r="M8" s="5">
        <v>100</v>
      </c>
      <c r="N8" s="5">
        <v>100</v>
      </c>
      <c r="O8" s="5">
        <v>100</v>
      </c>
      <c r="P8" s="5">
        <v>84</v>
      </c>
      <c r="Q8" s="5">
        <v>92</v>
      </c>
      <c r="R8" s="5">
        <v>96</v>
      </c>
      <c r="S8" s="9">
        <f t="shared" si="2"/>
        <v>28.257692307692306</v>
      </c>
      <c r="T8" s="9"/>
    </row>
    <row r="9" spans="1:20" s="2" customFormat="1" ht="16.5">
      <c r="A9" s="5">
        <v>5</v>
      </c>
      <c r="B9" s="6" t="s">
        <v>49</v>
      </c>
      <c r="C9" s="8">
        <v>70</v>
      </c>
      <c r="D9" s="5"/>
      <c r="E9" s="5">
        <f t="shared" si="0"/>
        <v>70</v>
      </c>
      <c r="F9" s="5">
        <v>21</v>
      </c>
      <c r="G9" s="9">
        <f t="shared" si="1"/>
        <v>70</v>
      </c>
      <c r="H9" s="5">
        <v>80</v>
      </c>
      <c r="I9" s="5">
        <v>60</v>
      </c>
      <c r="J9" s="5">
        <v>78</v>
      </c>
      <c r="K9" s="5">
        <v>62</v>
      </c>
      <c r="L9" s="5">
        <v>84</v>
      </c>
      <c r="M9" s="5">
        <v>50</v>
      </c>
      <c r="N9" s="5">
        <v>56</v>
      </c>
      <c r="O9" s="5">
        <v>100</v>
      </c>
      <c r="P9" s="5">
        <v>90</v>
      </c>
      <c r="Q9" s="5">
        <v>100</v>
      </c>
      <c r="R9" s="5">
        <v>77</v>
      </c>
      <c r="S9" s="9">
        <f t="shared" si="2"/>
        <v>22.546153846153846</v>
      </c>
      <c r="T9" s="9"/>
    </row>
    <row r="10" spans="1:20" s="2" customFormat="1" ht="16.5">
      <c r="A10" s="5">
        <v>6</v>
      </c>
      <c r="B10" s="6" t="s">
        <v>194</v>
      </c>
      <c r="C10" s="5">
        <v>60</v>
      </c>
      <c r="D10" s="5"/>
      <c r="E10" s="5">
        <f t="shared" si="0"/>
        <v>60</v>
      </c>
      <c r="F10" s="5">
        <v>10</v>
      </c>
      <c r="G10" s="9">
        <f t="shared" si="1"/>
        <v>33.33333333333333</v>
      </c>
      <c r="H10" s="5">
        <v>40</v>
      </c>
      <c r="I10" s="5">
        <v>60</v>
      </c>
      <c r="J10" s="5">
        <v>42.5</v>
      </c>
      <c r="K10" s="5">
        <v>46</v>
      </c>
      <c r="L10" s="5">
        <v>62</v>
      </c>
      <c r="M10" s="5">
        <v>6</v>
      </c>
      <c r="N10" s="5">
        <v>65</v>
      </c>
      <c r="O10" s="8" t="s">
        <v>40</v>
      </c>
      <c r="P10" s="8">
        <v>40</v>
      </c>
      <c r="Q10" s="8" t="s">
        <v>40</v>
      </c>
      <c r="R10" s="5">
        <v>16</v>
      </c>
      <c r="S10" s="9">
        <f t="shared" si="2"/>
        <v>10.865384615384615</v>
      </c>
      <c r="T10" s="9"/>
    </row>
    <row r="11" spans="1:20" s="2" customFormat="1" ht="16.5">
      <c r="A11" s="5">
        <v>7</v>
      </c>
      <c r="B11" s="7" t="s">
        <v>195</v>
      </c>
      <c r="C11" s="5">
        <v>70</v>
      </c>
      <c r="D11" s="5">
        <v>90</v>
      </c>
      <c r="E11" s="5">
        <f t="shared" si="0"/>
        <v>80</v>
      </c>
      <c r="F11" s="5">
        <v>20</v>
      </c>
      <c r="G11" s="9">
        <f t="shared" si="1"/>
        <v>66.66666666666666</v>
      </c>
      <c r="H11" s="5">
        <v>85</v>
      </c>
      <c r="I11" s="5">
        <v>80</v>
      </c>
      <c r="J11" s="5">
        <v>87.5</v>
      </c>
      <c r="K11" s="5">
        <v>76</v>
      </c>
      <c r="L11" s="5">
        <v>92</v>
      </c>
      <c r="M11" s="5">
        <v>100</v>
      </c>
      <c r="N11" s="5">
        <v>88</v>
      </c>
      <c r="O11" s="5">
        <v>100</v>
      </c>
      <c r="P11" s="5">
        <v>92</v>
      </c>
      <c r="Q11" s="5">
        <v>100</v>
      </c>
      <c r="R11" s="5">
        <v>72</v>
      </c>
      <c r="S11" s="9">
        <f t="shared" si="2"/>
        <v>25.826923076923073</v>
      </c>
      <c r="T11" s="9"/>
    </row>
    <row r="12" spans="1:20" s="2" customFormat="1" ht="16.5">
      <c r="A12" s="5">
        <v>8</v>
      </c>
      <c r="B12" s="7" t="s">
        <v>196</v>
      </c>
      <c r="C12" s="5">
        <v>50</v>
      </c>
      <c r="D12" s="5"/>
      <c r="E12" s="5">
        <f t="shared" si="0"/>
        <v>50</v>
      </c>
      <c r="F12" s="5">
        <v>16</v>
      </c>
      <c r="G12" s="9">
        <f t="shared" si="1"/>
        <v>53.333333333333336</v>
      </c>
      <c r="H12" s="5">
        <v>60</v>
      </c>
      <c r="I12" s="8" t="s">
        <v>40</v>
      </c>
      <c r="J12" s="5">
        <v>45</v>
      </c>
      <c r="K12" s="5">
        <v>6</v>
      </c>
      <c r="L12" s="8" t="s">
        <v>40</v>
      </c>
      <c r="M12" s="5">
        <v>56</v>
      </c>
      <c r="N12" s="8" t="s">
        <v>40</v>
      </c>
      <c r="O12" s="8" t="s">
        <v>40</v>
      </c>
      <c r="P12" s="8">
        <v>36</v>
      </c>
      <c r="Q12" s="5">
        <v>18</v>
      </c>
      <c r="R12" s="8" t="s">
        <v>40</v>
      </c>
      <c r="S12" s="9">
        <f t="shared" si="2"/>
        <v>7.484615384615386</v>
      </c>
      <c r="T12" s="9"/>
    </row>
    <row r="13" spans="1:20" s="2" customFormat="1" ht="16.5">
      <c r="A13" s="5">
        <v>9</v>
      </c>
      <c r="B13" s="7" t="s">
        <v>197</v>
      </c>
      <c r="C13" s="5">
        <v>30</v>
      </c>
      <c r="D13" s="5"/>
      <c r="E13" s="5">
        <f t="shared" si="0"/>
        <v>30</v>
      </c>
      <c r="F13" s="5">
        <v>11</v>
      </c>
      <c r="G13" s="9">
        <f t="shared" si="1"/>
        <v>36.666666666666664</v>
      </c>
      <c r="H13" s="5">
        <v>55</v>
      </c>
      <c r="I13" s="5">
        <v>100</v>
      </c>
      <c r="J13" s="5">
        <v>70</v>
      </c>
      <c r="K13" s="8" t="s">
        <v>40</v>
      </c>
      <c r="L13" s="5">
        <v>62</v>
      </c>
      <c r="M13" s="5">
        <v>60</v>
      </c>
      <c r="N13" s="5">
        <v>62</v>
      </c>
      <c r="O13" s="5">
        <v>70</v>
      </c>
      <c r="P13" s="5">
        <v>60</v>
      </c>
      <c r="Q13" s="5">
        <v>38</v>
      </c>
      <c r="R13" s="5">
        <v>58</v>
      </c>
      <c r="S13" s="9">
        <f t="shared" si="2"/>
        <v>16.19230769230769</v>
      </c>
      <c r="T13" s="9"/>
    </row>
    <row r="14" spans="1:20" s="2" customFormat="1" ht="16.5">
      <c r="A14" s="5">
        <v>10</v>
      </c>
      <c r="B14" s="7" t="s">
        <v>198</v>
      </c>
      <c r="C14" s="5">
        <v>90</v>
      </c>
      <c r="D14" s="5"/>
      <c r="E14" s="5">
        <f t="shared" si="0"/>
        <v>90</v>
      </c>
      <c r="F14" s="5">
        <v>27</v>
      </c>
      <c r="G14" s="9">
        <f t="shared" si="1"/>
        <v>90</v>
      </c>
      <c r="H14" s="5">
        <v>95</v>
      </c>
      <c r="I14" s="5">
        <v>100</v>
      </c>
      <c r="J14" s="5">
        <v>77.5</v>
      </c>
      <c r="K14" s="5">
        <v>100</v>
      </c>
      <c r="L14" s="5">
        <v>100</v>
      </c>
      <c r="M14" s="5">
        <v>100</v>
      </c>
      <c r="N14" s="5">
        <v>77</v>
      </c>
      <c r="O14" s="5">
        <v>90</v>
      </c>
      <c r="P14" s="5">
        <v>72</v>
      </c>
      <c r="Q14" s="5">
        <v>100</v>
      </c>
      <c r="R14" s="5">
        <v>69</v>
      </c>
      <c r="S14" s="9">
        <f t="shared" si="2"/>
        <v>26.78076923076923</v>
      </c>
      <c r="T14" s="9"/>
    </row>
    <row r="15" spans="1:20" s="2" customFormat="1" ht="16.5">
      <c r="A15" s="5">
        <v>12</v>
      </c>
      <c r="B15" s="7" t="s">
        <v>199</v>
      </c>
      <c r="C15" s="5">
        <v>30</v>
      </c>
      <c r="D15" s="5"/>
      <c r="E15" s="5">
        <f t="shared" si="0"/>
        <v>30</v>
      </c>
      <c r="F15" s="5">
        <v>10</v>
      </c>
      <c r="G15" s="9">
        <f t="shared" si="1"/>
        <v>33.33333333333333</v>
      </c>
      <c r="H15" s="5">
        <v>20</v>
      </c>
      <c r="I15" s="5">
        <v>50</v>
      </c>
      <c r="J15" s="8">
        <v>57.5</v>
      </c>
      <c r="K15" s="5">
        <v>70</v>
      </c>
      <c r="L15" s="5">
        <v>34</v>
      </c>
      <c r="M15" s="5">
        <v>50</v>
      </c>
      <c r="N15" s="5">
        <v>67</v>
      </c>
      <c r="O15" s="5">
        <v>20</v>
      </c>
      <c r="P15" s="5">
        <v>22</v>
      </c>
      <c r="Q15" s="5">
        <v>8</v>
      </c>
      <c r="R15" s="5">
        <v>56</v>
      </c>
      <c r="S15" s="9">
        <f t="shared" si="2"/>
        <v>11.949999999999998</v>
      </c>
      <c r="T15" s="9"/>
    </row>
    <row r="16" spans="1:20" s="2" customFormat="1" ht="16.5">
      <c r="A16" s="5">
        <v>13</v>
      </c>
      <c r="B16" s="7" t="s">
        <v>200</v>
      </c>
      <c r="C16" s="5">
        <v>60</v>
      </c>
      <c r="D16" s="5"/>
      <c r="E16" s="5">
        <f t="shared" si="0"/>
        <v>60</v>
      </c>
      <c r="F16" s="5">
        <v>26</v>
      </c>
      <c r="G16" s="9">
        <f t="shared" si="1"/>
        <v>86.66666666666667</v>
      </c>
      <c r="H16" s="8">
        <v>100</v>
      </c>
      <c r="I16" s="8">
        <v>60</v>
      </c>
      <c r="J16" s="8">
        <v>92.5</v>
      </c>
      <c r="K16" s="5">
        <v>100</v>
      </c>
      <c r="L16" s="5">
        <v>64</v>
      </c>
      <c r="M16" s="5">
        <v>100</v>
      </c>
      <c r="N16" s="5">
        <v>95</v>
      </c>
      <c r="O16" s="5">
        <v>60</v>
      </c>
      <c r="P16" s="5">
        <v>64</v>
      </c>
      <c r="Q16" s="5">
        <v>26</v>
      </c>
      <c r="R16" s="5">
        <v>83</v>
      </c>
      <c r="S16" s="9">
        <f t="shared" si="2"/>
        <v>22.873076923076926</v>
      </c>
      <c r="T16" s="9"/>
    </row>
    <row r="17" spans="1:20" s="2" customFormat="1" ht="16.5">
      <c r="A17" s="5">
        <v>14</v>
      </c>
      <c r="B17" s="7" t="s">
        <v>201</v>
      </c>
      <c r="C17" s="5">
        <v>50</v>
      </c>
      <c r="D17" s="5"/>
      <c r="E17" s="5">
        <f t="shared" si="0"/>
        <v>50</v>
      </c>
      <c r="F17" s="5">
        <v>18</v>
      </c>
      <c r="G17" s="9">
        <f t="shared" si="1"/>
        <v>60</v>
      </c>
      <c r="H17" s="5">
        <v>65</v>
      </c>
      <c r="I17" s="5">
        <v>60</v>
      </c>
      <c r="J17" s="5">
        <v>62.5</v>
      </c>
      <c r="K17" s="5">
        <v>42</v>
      </c>
      <c r="L17" s="5">
        <v>60</v>
      </c>
      <c r="M17" s="5">
        <v>36</v>
      </c>
      <c r="N17" s="5">
        <v>56</v>
      </c>
      <c r="O17" s="5">
        <v>20</v>
      </c>
      <c r="P17" s="8" t="s">
        <v>40</v>
      </c>
      <c r="Q17" s="5">
        <v>20</v>
      </c>
      <c r="R17" s="5">
        <v>59</v>
      </c>
      <c r="S17" s="9">
        <f t="shared" si="2"/>
        <v>13.626923076923076</v>
      </c>
      <c r="T17" s="9"/>
    </row>
    <row r="18" spans="1:20" s="2" customFormat="1" ht="16.5">
      <c r="A18" s="5">
        <v>15</v>
      </c>
      <c r="B18" s="7" t="s">
        <v>202</v>
      </c>
      <c r="C18" s="8"/>
      <c r="D18" s="5"/>
      <c r="E18" s="5" t="e">
        <f t="shared" si="0"/>
        <v>#DIV/0!</v>
      </c>
      <c r="F18" s="5">
        <v>4</v>
      </c>
      <c r="G18" s="9">
        <f t="shared" si="1"/>
        <v>13.333333333333334</v>
      </c>
      <c r="H18" s="5">
        <v>10</v>
      </c>
      <c r="I18" s="8">
        <v>0</v>
      </c>
      <c r="J18" s="8">
        <v>0</v>
      </c>
      <c r="K18" s="8" t="s">
        <v>40</v>
      </c>
      <c r="L18" s="8" t="s">
        <v>40</v>
      </c>
      <c r="M18" s="8" t="s">
        <v>40</v>
      </c>
      <c r="N18" s="8" t="s">
        <v>40</v>
      </c>
      <c r="O18" s="8" t="s">
        <v>40</v>
      </c>
      <c r="P18" s="8" t="s">
        <v>40</v>
      </c>
      <c r="Q18" s="8" t="s">
        <v>88</v>
      </c>
      <c r="R18" s="8" t="s">
        <v>40</v>
      </c>
      <c r="S18" s="9">
        <f>(13+10)/13*0.3</f>
        <v>0.5307692307692308</v>
      </c>
      <c r="T18" s="9"/>
    </row>
    <row r="19" spans="1:20" s="2" customFormat="1" ht="16.5">
      <c r="A19" s="5">
        <v>16</v>
      </c>
      <c r="B19" s="7" t="s">
        <v>203</v>
      </c>
      <c r="C19" s="5">
        <v>30</v>
      </c>
      <c r="D19" s="5"/>
      <c r="E19" s="5">
        <f t="shared" si="0"/>
        <v>30</v>
      </c>
      <c r="F19" s="5">
        <v>3</v>
      </c>
      <c r="G19" s="9">
        <f t="shared" si="1"/>
        <v>10</v>
      </c>
      <c r="H19" s="5">
        <v>40</v>
      </c>
      <c r="I19" s="5">
        <v>0</v>
      </c>
      <c r="J19" s="5">
        <v>47.5</v>
      </c>
      <c r="K19" s="5">
        <v>12</v>
      </c>
      <c r="L19" s="5">
        <v>50</v>
      </c>
      <c r="M19" s="5">
        <v>46</v>
      </c>
      <c r="N19" s="5">
        <v>65</v>
      </c>
      <c r="O19" s="5">
        <v>35</v>
      </c>
      <c r="P19" s="5">
        <v>20</v>
      </c>
      <c r="Q19" s="5">
        <v>0</v>
      </c>
      <c r="R19" s="5">
        <v>46</v>
      </c>
      <c r="S19" s="9">
        <f t="shared" si="2"/>
        <v>9.265384615384615</v>
      </c>
      <c r="T19" s="9"/>
    </row>
    <row r="20" spans="1:20" s="2" customFormat="1" ht="16.5">
      <c r="A20" s="5">
        <v>17</v>
      </c>
      <c r="B20" s="7" t="s">
        <v>204</v>
      </c>
      <c r="C20" s="5">
        <v>40</v>
      </c>
      <c r="D20" s="5"/>
      <c r="E20" s="5">
        <f t="shared" si="0"/>
        <v>40</v>
      </c>
      <c r="F20" s="5">
        <v>12</v>
      </c>
      <c r="G20" s="9">
        <f t="shared" si="1"/>
        <v>40</v>
      </c>
      <c r="H20" s="5">
        <v>15</v>
      </c>
      <c r="I20" s="8" t="s">
        <v>40</v>
      </c>
      <c r="J20" s="5">
        <v>52.5</v>
      </c>
      <c r="K20" s="5">
        <v>70</v>
      </c>
      <c r="L20" s="5">
        <v>64</v>
      </c>
      <c r="M20" s="5">
        <v>38</v>
      </c>
      <c r="N20" s="5">
        <v>38</v>
      </c>
      <c r="O20" s="5">
        <v>20</v>
      </c>
      <c r="P20" s="5">
        <v>22</v>
      </c>
      <c r="Q20" s="5">
        <v>10</v>
      </c>
      <c r="R20" s="5">
        <v>27</v>
      </c>
      <c r="S20" s="9">
        <f t="shared" si="2"/>
        <v>10.073076923076924</v>
      </c>
      <c r="T20" s="9"/>
    </row>
    <row r="21" spans="1:20" s="2" customFormat="1" ht="16.5">
      <c r="A21" s="5">
        <v>18</v>
      </c>
      <c r="B21" s="7" t="s">
        <v>205</v>
      </c>
      <c r="C21" s="5">
        <v>90</v>
      </c>
      <c r="D21" s="5"/>
      <c r="E21" s="5">
        <f t="shared" si="0"/>
        <v>90</v>
      </c>
      <c r="F21" s="5">
        <v>24</v>
      </c>
      <c r="G21" s="9">
        <f t="shared" si="1"/>
        <v>80</v>
      </c>
      <c r="H21" s="5">
        <v>100</v>
      </c>
      <c r="I21" s="5">
        <v>90</v>
      </c>
      <c r="J21" s="5">
        <v>92.5</v>
      </c>
      <c r="K21" s="5">
        <v>82</v>
      </c>
      <c r="L21" s="5">
        <v>92</v>
      </c>
      <c r="M21" s="5">
        <v>100</v>
      </c>
      <c r="N21" s="5">
        <v>91</v>
      </c>
      <c r="O21" s="5">
        <v>100</v>
      </c>
      <c r="P21" s="5">
        <v>90</v>
      </c>
      <c r="Q21" s="5">
        <v>100</v>
      </c>
      <c r="R21" s="5">
        <v>80</v>
      </c>
      <c r="S21" s="9">
        <f t="shared" si="2"/>
        <v>27.40384615384615</v>
      </c>
      <c r="T21" s="9"/>
    </row>
    <row r="22" spans="1:20" s="2" customFormat="1" ht="16.5">
      <c r="A22" s="5">
        <v>19</v>
      </c>
      <c r="B22" s="7" t="s">
        <v>206</v>
      </c>
      <c r="C22" s="5">
        <v>30</v>
      </c>
      <c r="D22" s="5">
        <v>40</v>
      </c>
      <c r="E22" s="5">
        <f t="shared" si="0"/>
        <v>35</v>
      </c>
      <c r="F22" s="5">
        <v>6</v>
      </c>
      <c r="G22" s="9">
        <f t="shared" si="1"/>
        <v>20</v>
      </c>
      <c r="H22" s="5">
        <v>25</v>
      </c>
      <c r="I22" s="5">
        <v>30</v>
      </c>
      <c r="J22" s="5">
        <v>27.5</v>
      </c>
      <c r="K22" s="5">
        <v>22</v>
      </c>
      <c r="L22" s="5">
        <v>36</v>
      </c>
      <c r="M22" s="5">
        <v>24</v>
      </c>
      <c r="N22" s="5">
        <v>30</v>
      </c>
      <c r="O22" s="5">
        <v>10</v>
      </c>
      <c r="P22" s="5">
        <v>16</v>
      </c>
      <c r="Q22" s="5">
        <v>2</v>
      </c>
      <c r="R22" s="5">
        <v>35</v>
      </c>
      <c r="S22" s="9">
        <f t="shared" si="2"/>
        <v>7.211538461538462</v>
      </c>
      <c r="T22" s="9"/>
    </row>
    <row r="23" spans="1:20" s="2" customFormat="1" ht="16.5">
      <c r="A23" s="5">
        <v>21</v>
      </c>
      <c r="B23" s="7" t="s">
        <v>207</v>
      </c>
      <c r="C23" s="5">
        <v>90</v>
      </c>
      <c r="D23" s="5"/>
      <c r="E23" s="5">
        <f t="shared" si="0"/>
        <v>90</v>
      </c>
      <c r="F23" s="5">
        <v>27</v>
      </c>
      <c r="G23" s="9">
        <f t="shared" si="1"/>
        <v>90</v>
      </c>
      <c r="H23" s="5">
        <v>90</v>
      </c>
      <c r="I23" s="5">
        <v>80</v>
      </c>
      <c r="J23" s="5">
        <v>87.5</v>
      </c>
      <c r="K23" s="5">
        <v>66</v>
      </c>
      <c r="L23" s="5">
        <v>100</v>
      </c>
      <c r="M23" s="5">
        <v>100</v>
      </c>
      <c r="N23" s="5">
        <v>86</v>
      </c>
      <c r="O23" s="8">
        <v>90</v>
      </c>
      <c r="P23" s="8">
        <v>92</v>
      </c>
      <c r="Q23" s="5">
        <v>76</v>
      </c>
      <c r="R23" s="5">
        <v>88</v>
      </c>
      <c r="S23" s="9">
        <f t="shared" si="2"/>
        <v>26.20384615384615</v>
      </c>
      <c r="T23" s="9"/>
    </row>
    <row r="24" spans="1:20" s="2" customFormat="1" ht="16.5">
      <c r="A24" s="5">
        <v>22</v>
      </c>
      <c r="B24" s="7" t="s">
        <v>208</v>
      </c>
      <c r="C24" s="5">
        <v>0</v>
      </c>
      <c r="D24" s="5"/>
      <c r="E24" s="5">
        <f t="shared" si="0"/>
        <v>0</v>
      </c>
      <c r="F24" s="5">
        <v>15</v>
      </c>
      <c r="G24" s="9">
        <f t="shared" si="1"/>
        <v>50</v>
      </c>
      <c r="H24" s="5">
        <v>45</v>
      </c>
      <c r="I24" s="8">
        <v>0</v>
      </c>
      <c r="J24" s="8">
        <v>52.5</v>
      </c>
      <c r="K24" s="8">
        <v>8</v>
      </c>
      <c r="L24" s="8">
        <v>46</v>
      </c>
      <c r="M24" s="8" t="s">
        <v>40</v>
      </c>
      <c r="N24" s="5">
        <v>49</v>
      </c>
      <c r="O24" s="8" t="s">
        <v>40</v>
      </c>
      <c r="P24" s="8" t="s">
        <v>40</v>
      </c>
      <c r="Q24" s="5">
        <v>2</v>
      </c>
      <c r="R24" s="5">
        <v>21</v>
      </c>
      <c r="S24" s="9">
        <f t="shared" si="2"/>
        <v>6.311538461538462</v>
      </c>
      <c r="T24" s="9"/>
    </row>
    <row r="25" spans="1:20" s="2" customFormat="1" ht="16.5">
      <c r="A25" s="5">
        <v>23</v>
      </c>
      <c r="B25" s="6" t="s">
        <v>209</v>
      </c>
      <c r="C25" s="5">
        <v>40</v>
      </c>
      <c r="D25" s="5"/>
      <c r="E25" s="5">
        <f t="shared" si="0"/>
        <v>40</v>
      </c>
      <c r="F25" s="5">
        <v>13</v>
      </c>
      <c r="G25" s="9">
        <f t="shared" si="1"/>
        <v>43.333333333333336</v>
      </c>
      <c r="H25" s="5">
        <v>30</v>
      </c>
      <c r="I25" s="5">
        <v>20</v>
      </c>
      <c r="J25" s="8">
        <v>62.5</v>
      </c>
      <c r="K25" s="5">
        <v>96</v>
      </c>
      <c r="L25" s="8">
        <v>64</v>
      </c>
      <c r="M25" s="5">
        <v>40</v>
      </c>
      <c r="N25" s="8" t="s">
        <v>40</v>
      </c>
      <c r="O25" s="5">
        <v>80</v>
      </c>
      <c r="P25" s="5">
        <v>92</v>
      </c>
      <c r="Q25" s="5">
        <v>12</v>
      </c>
      <c r="R25" s="8">
        <v>61</v>
      </c>
      <c r="S25" s="9">
        <f t="shared" si="2"/>
        <v>14.788461538461538</v>
      </c>
      <c r="T25" s="9"/>
    </row>
    <row r="26" spans="1:20" s="2" customFormat="1" ht="16.5">
      <c r="A26" s="5">
        <v>24</v>
      </c>
      <c r="B26" s="6" t="s">
        <v>210</v>
      </c>
      <c r="C26" s="5">
        <v>10</v>
      </c>
      <c r="D26" s="5"/>
      <c r="E26" s="5">
        <f t="shared" si="0"/>
        <v>10</v>
      </c>
      <c r="F26" s="5">
        <v>0</v>
      </c>
      <c r="G26" s="9">
        <f t="shared" si="1"/>
        <v>0</v>
      </c>
      <c r="H26" s="5">
        <v>35</v>
      </c>
      <c r="I26" s="5">
        <v>10</v>
      </c>
      <c r="J26" s="8" t="s">
        <v>40</v>
      </c>
      <c r="K26" s="5">
        <v>36</v>
      </c>
      <c r="L26" s="5">
        <v>64</v>
      </c>
      <c r="M26" s="5">
        <v>80</v>
      </c>
      <c r="N26" s="5">
        <v>55</v>
      </c>
      <c r="O26" s="5">
        <v>10</v>
      </c>
      <c r="P26" s="5">
        <v>84</v>
      </c>
      <c r="Q26" s="5">
        <v>32</v>
      </c>
      <c r="R26" s="5">
        <v>54</v>
      </c>
      <c r="S26" s="9">
        <f t="shared" si="2"/>
        <v>10.846153846153845</v>
      </c>
      <c r="T26" s="9"/>
    </row>
    <row r="27" spans="1:20" s="2" customFormat="1" ht="16.5">
      <c r="A27" s="5">
        <v>25</v>
      </c>
      <c r="B27" s="6" t="s">
        <v>211</v>
      </c>
      <c r="C27" s="5">
        <v>60</v>
      </c>
      <c r="D27" s="5"/>
      <c r="E27" s="5">
        <f t="shared" si="0"/>
        <v>60</v>
      </c>
      <c r="F27" s="5">
        <v>12</v>
      </c>
      <c r="G27" s="9">
        <f t="shared" si="1"/>
        <v>40</v>
      </c>
      <c r="H27" s="5">
        <v>65</v>
      </c>
      <c r="I27" s="5">
        <v>60</v>
      </c>
      <c r="J27" s="8" t="s">
        <v>40</v>
      </c>
      <c r="K27" s="5">
        <v>80</v>
      </c>
      <c r="L27" s="5">
        <v>66</v>
      </c>
      <c r="M27" s="5">
        <v>90</v>
      </c>
      <c r="N27" s="5">
        <v>73</v>
      </c>
      <c r="O27" s="5">
        <v>85</v>
      </c>
      <c r="P27" s="5">
        <v>92</v>
      </c>
      <c r="Q27" s="5">
        <v>62</v>
      </c>
      <c r="R27" s="5">
        <v>42</v>
      </c>
      <c r="S27" s="9">
        <f t="shared" si="2"/>
        <v>18.807692307692307</v>
      </c>
      <c r="T27" s="9"/>
    </row>
    <row r="28" spans="1:20" s="2" customFormat="1" ht="16.5">
      <c r="A28" s="5">
        <v>26</v>
      </c>
      <c r="B28" s="6" t="s">
        <v>212</v>
      </c>
      <c r="C28" s="5">
        <v>10</v>
      </c>
      <c r="D28" s="5"/>
      <c r="E28" s="5">
        <f t="shared" si="0"/>
        <v>10</v>
      </c>
      <c r="F28" s="5">
        <v>1</v>
      </c>
      <c r="G28" s="9">
        <f t="shared" si="1"/>
        <v>3.3333333333333335</v>
      </c>
      <c r="H28" s="5">
        <v>40</v>
      </c>
      <c r="I28" s="5">
        <v>30</v>
      </c>
      <c r="J28" s="5">
        <v>11</v>
      </c>
      <c r="K28" s="5">
        <v>60</v>
      </c>
      <c r="L28" s="5">
        <v>46</v>
      </c>
      <c r="M28" s="5">
        <v>14</v>
      </c>
      <c r="N28" s="5">
        <v>10</v>
      </c>
      <c r="O28" s="5">
        <v>30</v>
      </c>
      <c r="P28" s="5">
        <v>12</v>
      </c>
      <c r="Q28" s="5">
        <v>10</v>
      </c>
      <c r="R28" s="5">
        <v>19</v>
      </c>
      <c r="S28" s="9">
        <f t="shared" si="2"/>
        <v>6.815384615384617</v>
      </c>
      <c r="T28" s="9"/>
    </row>
    <row r="29" spans="1:20" s="2" customFormat="1" ht="16.5">
      <c r="A29" s="5">
        <v>27</v>
      </c>
      <c r="B29" s="6" t="s">
        <v>213</v>
      </c>
      <c r="C29" s="5">
        <v>60</v>
      </c>
      <c r="D29" s="5"/>
      <c r="E29" s="5">
        <f t="shared" si="0"/>
        <v>60</v>
      </c>
      <c r="F29" s="5">
        <v>22</v>
      </c>
      <c r="G29" s="9">
        <f t="shared" si="1"/>
        <v>73.33333333333333</v>
      </c>
      <c r="H29" s="5">
        <v>80</v>
      </c>
      <c r="I29" s="5">
        <v>80</v>
      </c>
      <c r="J29" s="5">
        <v>89.5</v>
      </c>
      <c r="K29" s="5">
        <v>100</v>
      </c>
      <c r="L29" s="5">
        <v>88</v>
      </c>
      <c r="M29" s="5">
        <v>92</v>
      </c>
      <c r="N29" s="5">
        <v>97</v>
      </c>
      <c r="O29" s="5">
        <v>100</v>
      </c>
      <c r="P29" s="5">
        <v>84</v>
      </c>
      <c r="Q29" s="5">
        <v>92</v>
      </c>
      <c r="R29" s="5">
        <v>84</v>
      </c>
      <c r="S29" s="9">
        <f t="shared" si="2"/>
        <v>25.84230769230769</v>
      </c>
      <c r="T29" s="9"/>
    </row>
    <row r="30" spans="1:20" s="2" customFormat="1" ht="16.5">
      <c r="A30" s="5">
        <v>28</v>
      </c>
      <c r="B30" s="6" t="s">
        <v>214</v>
      </c>
      <c r="C30" s="5">
        <v>80</v>
      </c>
      <c r="D30" s="5"/>
      <c r="E30" s="5">
        <f t="shared" si="0"/>
        <v>80</v>
      </c>
      <c r="F30" s="5">
        <v>30</v>
      </c>
      <c r="G30" s="9">
        <f t="shared" si="1"/>
        <v>100</v>
      </c>
      <c r="H30" s="5">
        <v>70</v>
      </c>
      <c r="I30" s="5">
        <v>80</v>
      </c>
      <c r="J30" s="5">
        <v>87</v>
      </c>
      <c r="K30" s="5">
        <v>100</v>
      </c>
      <c r="L30" s="5">
        <v>84</v>
      </c>
      <c r="M30" s="5">
        <v>90</v>
      </c>
      <c r="N30" s="8" t="s">
        <v>40</v>
      </c>
      <c r="O30" s="8" t="s">
        <v>40</v>
      </c>
      <c r="P30" s="8" t="s">
        <v>40</v>
      </c>
      <c r="Q30" s="5">
        <v>38</v>
      </c>
      <c r="R30" s="8" t="s">
        <v>40</v>
      </c>
      <c r="S30" s="9">
        <f t="shared" si="2"/>
        <v>16.823076923076922</v>
      </c>
      <c r="T30" s="9"/>
    </row>
    <row r="31" spans="1:20" s="2" customFormat="1" ht="16.5">
      <c r="A31" s="5">
        <v>29</v>
      </c>
      <c r="B31" s="6" t="s">
        <v>215</v>
      </c>
      <c r="C31" s="5">
        <v>10</v>
      </c>
      <c r="D31" s="5"/>
      <c r="E31" s="5">
        <f t="shared" si="0"/>
        <v>10</v>
      </c>
      <c r="F31" s="5">
        <v>6</v>
      </c>
      <c r="G31" s="9">
        <f t="shared" si="1"/>
        <v>20</v>
      </c>
      <c r="H31" s="5">
        <v>5</v>
      </c>
      <c r="I31" s="5">
        <v>10</v>
      </c>
      <c r="J31" s="5">
        <v>0</v>
      </c>
      <c r="K31" s="5">
        <v>2</v>
      </c>
      <c r="L31" s="5">
        <v>22</v>
      </c>
      <c r="M31" s="5">
        <v>70</v>
      </c>
      <c r="N31" s="5">
        <v>38</v>
      </c>
      <c r="O31" s="5">
        <v>0</v>
      </c>
      <c r="P31" s="5">
        <v>16</v>
      </c>
      <c r="Q31" s="5">
        <v>0</v>
      </c>
      <c r="R31" s="5">
        <v>30</v>
      </c>
      <c r="S31" s="9">
        <f t="shared" si="2"/>
        <v>5.146153846153846</v>
      </c>
      <c r="T31" s="9"/>
    </row>
    <row r="32" spans="1:20" s="2" customFormat="1" ht="16.5">
      <c r="A32" s="5">
        <v>30</v>
      </c>
      <c r="B32" s="6" t="s">
        <v>216</v>
      </c>
      <c r="C32" s="5">
        <v>80</v>
      </c>
      <c r="D32" s="5"/>
      <c r="E32" s="5">
        <f t="shared" si="0"/>
        <v>80</v>
      </c>
      <c r="F32" s="5">
        <v>21</v>
      </c>
      <c r="G32" s="9">
        <f t="shared" si="1"/>
        <v>70</v>
      </c>
      <c r="H32" s="5">
        <v>65</v>
      </c>
      <c r="I32" s="5">
        <v>100</v>
      </c>
      <c r="J32" s="5">
        <v>92.5</v>
      </c>
      <c r="K32" s="8" t="s">
        <v>40</v>
      </c>
      <c r="L32" s="5">
        <v>100</v>
      </c>
      <c r="M32" s="5">
        <v>84</v>
      </c>
      <c r="N32" s="5">
        <v>93</v>
      </c>
      <c r="O32" s="8" t="s">
        <v>40</v>
      </c>
      <c r="P32" s="8">
        <v>82</v>
      </c>
      <c r="Q32" s="8" t="s">
        <v>40</v>
      </c>
      <c r="R32" s="8" t="s">
        <v>40</v>
      </c>
      <c r="S32" s="9">
        <f t="shared" si="2"/>
        <v>17.68846153846154</v>
      </c>
      <c r="T32" s="9"/>
    </row>
    <row r="33" spans="1:20" s="2" customFormat="1" ht="16.5">
      <c r="A33" s="5">
        <v>31</v>
      </c>
      <c r="B33" s="6" t="s">
        <v>217</v>
      </c>
      <c r="C33" s="5">
        <v>20</v>
      </c>
      <c r="D33" s="5"/>
      <c r="E33" s="5">
        <f t="shared" si="0"/>
        <v>20</v>
      </c>
      <c r="F33" s="5">
        <v>5</v>
      </c>
      <c r="G33" s="9">
        <f t="shared" si="1"/>
        <v>16.666666666666664</v>
      </c>
      <c r="H33" s="5">
        <v>25</v>
      </c>
      <c r="I33" s="5">
        <v>0</v>
      </c>
      <c r="J33" s="5">
        <v>45</v>
      </c>
      <c r="K33" s="5">
        <v>24</v>
      </c>
      <c r="L33" s="8" t="s">
        <v>40</v>
      </c>
      <c r="M33" s="5">
        <v>32</v>
      </c>
      <c r="N33" s="5">
        <v>49</v>
      </c>
      <c r="O33" s="5">
        <v>30</v>
      </c>
      <c r="P33" s="5">
        <v>34</v>
      </c>
      <c r="Q33" s="5">
        <v>6</v>
      </c>
      <c r="R33" s="5">
        <v>27</v>
      </c>
      <c r="S33" s="9">
        <f t="shared" si="2"/>
        <v>7.123076923076922</v>
      </c>
      <c r="T33" s="9"/>
    </row>
    <row r="34" spans="1:20" s="2" customFormat="1" ht="16.5">
      <c r="A34" s="5">
        <v>32</v>
      </c>
      <c r="B34" s="6" t="s">
        <v>218</v>
      </c>
      <c r="C34" s="5">
        <v>30</v>
      </c>
      <c r="D34" s="5"/>
      <c r="E34" s="5">
        <f t="shared" si="0"/>
        <v>30</v>
      </c>
      <c r="F34" s="5">
        <v>15</v>
      </c>
      <c r="G34" s="9">
        <f t="shared" si="1"/>
        <v>50</v>
      </c>
      <c r="H34" s="5">
        <v>45</v>
      </c>
      <c r="I34" s="5">
        <v>40</v>
      </c>
      <c r="J34" s="5">
        <v>62.5</v>
      </c>
      <c r="K34" s="8" t="s">
        <v>40</v>
      </c>
      <c r="L34" s="5">
        <v>56</v>
      </c>
      <c r="M34" s="5">
        <v>46</v>
      </c>
      <c r="N34" s="5">
        <v>73</v>
      </c>
      <c r="O34" s="5">
        <v>60</v>
      </c>
      <c r="P34" s="5">
        <v>92</v>
      </c>
      <c r="Q34" s="5">
        <v>18</v>
      </c>
      <c r="R34" s="5">
        <v>74</v>
      </c>
      <c r="S34" s="9">
        <f t="shared" si="2"/>
        <v>14.919230769230769</v>
      </c>
      <c r="T34" s="9"/>
    </row>
    <row r="35" spans="1:20" s="2" customFormat="1" ht="16.5">
      <c r="A35" s="5">
        <v>33</v>
      </c>
      <c r="B35" s="6" t="s">
        <v>219</v>
      </c>
      <c r="C35" s="5">
        <v>10</v>
      </c>
      <c r="D35" s="5">
        <v>80</v>
      </c>
      <c r="E35" s="5">
        <f t="shared" si="0"/>
        <v>45</v>
      </c>
      <c r="F35" s="5">
        <v>20</v>
      </c>
      <c r="G35" s="9">
        <f t="shared" si="1"/>
        <v>66.66666666666666</v>
      </c>
      <c r="H35" s="5">
        <v>55</v>
      </c>
      <c r="I35" s="5">
        <v>40</v>
      </c>
      <c r="J35" s="5">
        <v>72</v>
      </c>
      <c r="K35" s="5">
        <v>75</v>
      </c>
      <c r="L35" s="5">
        <v>52</v>
      </c>
      <c r="M35" s="5">
        <v>30</v>
      </c>
      <c r="N35" s="5">
        <v>73</v>
      </c>
      <c r="O35" s="5">
        <v>50</v>
      </c>
      <c r="P35" s="5">
        <v>72</v>
      </c>
      <c r="Q35" s="5">
        <v>80</v>
      </c>
      <c r="R35" s="5">
        <v>54</v>
      </c>
      <c r="S35" s="9">
        <f t="shared" si="2"/>
        <v>17.646153846153844</v>
      </c>
      <c r="T35" s="9"/>
    </row>
    <row r="36" spans="1:20" s="2" customFormat="1" ht="16.5">
      <c r="A36" s="5">
        <v>34</v>
      </c>
      <c r="B36" s="6" t="s">
        <v>220</v>
      </c>
      <c r="C36" s="5">
        <v>85</v>
      </c>
      <c r="D36" s="5"/>
      <c r="E36" s="5">
        <f t="shared" si="0"/>
        <v>85</v>
      </c>
      <c r="F36" s="5">
        <v>30</v>
      </c>
      <c r="G36" s="9">
        <f t="shared" si="1"/>
        <v>100</v>
      </c>
      <c r="H36" s="5">
        <v>65</v>
      </c>
      <c r="I36" s="5">
        <v>60</v>
      </c>
      <c r="J36" s="5">
        <v>65</v>
      </c>
      <c r="K36" s="5">
        <v>54</v>
      </c>
      <c r="L36" s="5">
        <v>68</v>
      </c>
      <c r="M36" s="5">
        <v>56</v>
      </c>
      <c r="N36" s="5">
        <v>88</v>
      </c>
      <c r="O36" s="5">
        <v>40</v>
      </c>
      <c r="P36" s="5">
        <v>64</v>
      </c>
      <c r="Q36" s="5">
        <v>28</v>
      </c>
      <c r="R36" s="5">
        <v>69</v>
      </c>
      <c r="S36" s="9">
        <f t="shared" si="2"/>
        <v>19.430769230769233</v>
      </c>
      <c r="T36" s="9"/>
    </row>
    <row r="37" spans="1:20" s="2" customFormat="1" ht="16.5">
      <c r="A37" s="5">
        <v>35</v>
      </c>
      <c r="B37" s="6" t="s">
        <v>221</v>
      </c>
      <c r="C37" s="5">
        <v>80</v>
      </c>
      <c r="D37" s="5">
        <v>90</v>
      </c>
      <c r="E37" s="5">
        <f t="shared" si="0"/>
        <v>85</v>
      </c>
      <c r="F37" s="5">
        <v>21</v>
      </c>
      <c r="G37" s="9">
        <f t="shared" si="1"/>
        <v>70</v>
      </c>
      <c r="H37" s="5">
        <v>85</v>
      </c>
      <c r="I37" s="5">
        <v>90</v>
      </c>
      <c r="J37" s="5">
        <v>84.5</v>
      </c>
      <c r="K37" s="5">
        <v>100</v>
      </c>
      <c r="L37" s="5">
        <v>84</v>
      </c>
      <c r="M37" s="5">
        <v>100</v>
      </c>
      <c r="N37" s="5">
        <v>93</v>
      </c>
      <c r="O37" s="5">
        <v>80</v>
      </c>
      <c r="P37" s="5">
        <v>90</v>
      </c>
      <c r="Q37" s="5">
        <v>60</v>
      </c>
      <c r="R37" s="5">
        <v>81</v>
      </c>
      <c r="S37" s="9">
        <f t="shared" si="2"/>
        <v>25.44230769230769</v>
      </c>
      <c r="T37" s="9"/>
    </row>
    <row r="38" spans="1:20" s="2" customFormat="1" ht="16.5">
      <c r="A38" s="5">
        <v>36</v>
      </c>
      <c r="B38" s="6" t="s">
        <v>222</v>
      </c>
      <c r="C38" s="5">
        <v>20</v>
      </c>
      <c r="D38" s="5"/>
      <c r="E38" s="5">
        <f t="shared" si="0"/>
        <v>20</v>
      </c>
      <c r="F38" s="5">
        <v>9</v>
      </c>
      <c r="G38" s="9">
        <f t="shared" si="1"/>
        <v>30</v>
      </c>
      <c r="H38" s="5">
        <v>15</v>
      </c>
      <c r="I38" s="5">
        <v>50</v>
      </c>
      <c r="J38" s="5">
        <v>36.5</v>
      </c>
      <c r="K38" s="5">
        <v>2</v>
      </c>
      <c r="L38" s="5">
        <v>42</v>
      </c>
      <c r="M38" s="5">
        <v>68</v>
      </c>
      <c r="N38" s="5">
        <v>53</v>
      </c>
      <c r="O38" s="5">
        <v>40</v>
      </c>
      <c r="P38" s="5">
        <v>36</v>
      </c>
      <c r="Q38" s="5">
        <v>4</v>
      </c>
      <c r="R38" s="5">
        <v>53</v>
      </c>
      <c r="S38" s="9">
        <f t="shared" si="2"/>
        <v>10.373076923076924</v>
      </c>
      <c r="T38" s="9"/>
    </row>
    <row r="39" spans="1:20" s="2" customFormat="1" ht="16.5">
      <c r="A39" s="127" t="s">
        <v>90</v>
      </c>
      <c r="B39" s="127"/>
      <c r="C39" s="9"/>
      <c r="D39" s="5"/>
      <c r="E39" s="9"/>
      <c r="F39" s="9"/>
      <c r="G39" s="9"/>
      <c r="H39" s="9"/>
      <c r="I39" s="9"/>
      <c r="J39" s="9"/>
      <c r="K39" s="9"/>
      <c r="L39" s="9"/>
      <c r="M39" s="9"/>
      <c r="N39" s="9"/>
      <c r="O39" s="5"/>
      <c r="P39" s="5"/>
      <c r="Q39" s="9"/>
      <c r="R39" s="9"/>
      <c r="S39" s="9"/>
      <c r="T39" s="9"/>
    </row>
    <row r="40" s="2" customFormat="1" ht="16.5"/>
    <row r="41" s="2" customFormat="1" ht="16.5"/>
    <row r="42" s="2" customFormat="1" ht="16.5"/>
    <row r="43" s="2" customFormat="1" ht="16.5"/>
    <row r="44" s="2" customFormat="1" ht="16.5"/>
    <row r="45" s="2" customFormat="1" ht="16.5"/>
    <row r="46" s="2" customFormat="1" ht="16.5"/>
    <row r="47" s="2" customFormat="1" ht="16.5"/>
    <row r="48" s="2" customFormat="1" ht="16.5"/>
    <row r="49" s="2" customFormat="1" ht="16.5"/>
    <row r="50" s="2" customFormat="1" ht="16.5"/>
    <row r="51" s="2" customFormat="1" ht="16.5"/>
    <row r="52" s="2" customFormat="1" ht="16.5"/>
    <row r="53" s="2" customFormat="1" ht="16.5"/>
    <row r="54" s="2" customFormat="1" ht="16.5"/>
    <row r="55" s="2" customFormat="1" ht="16.5"/>
    <row r="56" s="2" customFormat="1" ht="16.5"/>
    <row r="57" s="2" customFormat="1" ht="16.5"/>
    <row r="58" s="2" customFormat="1" ht="16.5"/>
    <row r="59" s="2" customFormat="1" ht="16.5"/>
    <row r="60" s="2" customFormat="1" ht="16.5"/>
    <row r="61" s="2" customFormat="1" ht="16.5"/>
    <row r="62" s="2" customFormat="1" ht="16.5"/>
    <row r="63" s="2" customFormat="1" ht="16.5"/>
    <row r="64" s="2" customFormat="1" ht="16.5"/>
  </sheetData>
  <mergeCells count="1">
    <mergeCell ref="A39:B39"/>
  </mergeCells>
  <printOptions horizontalCentered="1"/>
  <pageMargins left="0.7480314960629921" right="0.15748031496062992" top="0.1968503937007874" bottom="0.1968503937007874" header="0" footer="0.5118110236220472"/>
  <pageSetup horizontalDpi="600" verticalDpi="600" orientation="landscape" paperSize="5" scale="90" r:id="rId1"/>
  <headerFooter alignWithMargins="0">
    <oddHeader>&amp;R&amp;"Times New Roman,標準"&amp;D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A1">
      <pane xSplit="7" ySplit="8" topLeftCell="P27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T6" sqref="T6:T38"/>
    </sheetView>
  </sheetViews>
  <sheetFormatPr defaultColWidth="9.00390625" defaultRowHeight="16.5"/>
  <cols>
    <col min="1" max="1" width="3.875" style="4" customWidth="1"/>
    <col min="3" max="4" width="9.625" style="0" customWidth="1"/>
    <col min="5" max="5" width="10.25390625" style="0" customWidth="1"/>
    <col min="6" max="6" width="10.125" style="0" customWidth="1"/>
    <col min="15" max="15" width="9.25390625" style="0" bestFit="1" customWidth="1"/>
    <col min="16" max="16" width="6.50390625" style="0" bestFit="1" customWidth="1"/>
    <col min="17" max="17" width="8.875" style="56" bestFit="1" customWidth="1"/>
    <col min="18" max="18" width="9.75390625" style="0" bestFit="1" customWidth="1"/>
    <col min="19" max="19" width="6.50390625" style="0" bestFit="1" customWidth="1"/>
    <col min="20" max="20" width="7.50390625" style="0" bestFit="1" customWidth="1"/>
  </cols>
  <sheetData>
    <row r="1" spans="1:4" ht="19.5">
      <c r="A1" s="3" t="s">
        <v>43</v>
      </c>
      <c r="B1" s="1"/>
      <c r="C1" s="1"/>
      <c r="D1" s="1"/>
    </row>
    <row r="2" spans="1:4" ht="19.5">
      <c r="A2" s="3" t="s">
        <v>81</v>
      </c>
      <c r="B2" s="1"/>
      <c r="C2" s="1"/>
      <c r="D2" s="1"/>
    </row>
    <row r="3" spans="1:4" ht="19.5">
      <c r="A3" s="3" t="s">
        <v>44</v>
      </c>
      <c r="B3" s="1"/>
      <c r="C3" s="1"/>
      <c r="D3" s="1"/>
    </row>
    <row r="4" spans="1:4" ht="19.5">
      <c r="A4" s="3" t="s">
        <v>45</v>
      </c>
      <c r="B4" s="1"/>
      <c r="C4" s="1"/>
      <c r="D4" s="1"/>
    </row>
    <row r="5" spans="1:20" s="14" customFormat="1" ht="63">
      <c r="A5" s="11"/>
      <c r="B5" s="12"/>
      <c r="C5" s="10" t="s">
        <v>82</v>
      </c>
      <c r="D5" s="10" t="s">
        <v>84</v>
      </c>
      <c r="E5" s="10" t="s">
        <v>83</v>
      </c>
      <c r="F5" s="10" t="s">
        <v>85</v>
      </c>
      <c r="G5" s="13"/>
      <c r="H5" s="10" t="s">
        <v>93</v>
      </c>
      <c r="I5" s="10" t="s">
        <v>92</v>
      </c>
      <c r="J5" s="13"/>
      <c r="K5" s="10" t="s">
        <v>164</v>
      </c>
      <c r="L5" s="10" t="s">
        <v>165</v>
      </c>
      <c r="M5" s="10"/>
      <c r="N5" s="10" t="s">
        <v>183</v>
      </c>
      <c r="O5" s="10" t="s">
        <v>234</v>
      </c>
      <c r="P5" s="54">
        <v>1</v>
      </c>
      <c r="Q5" s="57" t="s">
        <v>235</v>
      </c>
      <c r="R5" s="57" t="s">
        <v>245</v>
      </c>
      <c r="S5" s="63">
        <v>1</v>
      </c>
      <c r="T5" s="10" t="s">
        <v>248</v>
      </c>
    </row>
    <row r="6" spans="1:20" s="2" customFormat="1" ht="16.5">
      <c r="A6" s="5">
        <v>1</v>
      </c>
      <c r="B6" s="6" t="s">
        <v>46</v>
      </c>
      <c r="C6" s="5">
        <v>13</v>
      </c>
      <c r="D6" s="5">
        <v>4</v>
      </c>
      <c r="E6" s="5">
        <v>12</v>
      </c>
      <c r="F6" s="5">
        <f>SUM(D6:E6)</f>
        <v>16</v>
      </c>
      <c r="G6" s="9">
        <f>SUM(C6,F6)/2</f>
        <v>14.5</v>
      </c>
      <c r="H6" s="5">
        <v>34</v>
      </c>
      <c r="I6" s="5"/>
      <c r="J6" s="5">
        <f>AVERAGE(H6:I6)</f>
        <v>34</v>
      </c>
      <c r="K6" s="5">
        <v>26</v>
      </c>
      <c r="L6" s="5"/>
      <c r="M6" s="5">
        <f>AVERAGE(K6:L6)</f>
        <v>26</v>
      </c>
      <c r="N6" s="9">
        <f>G6/5+J6/5+M6/5</f>
        <v>14.899999999999999</v>
      </c>
      <c r="O6" s="5">
        <v>17</v>
      </c>
      <c r="P6" s="9">
        <f>O6/45*100</f>
        <v>37.77777777777778</v>
      </c>
      <c r="Q6" s="58">
        <v>31</v>
      </c>
      <c r="R6" s="8" t="s">
        <v>40</v>
      </c>
      <c r="S6" s="9">
        <v>0</v>
      </c>
      <c r="T6" s="9">
        <f>(P6+Q6+S6)/5</f>
        <v>13.755555555555555</v>
      </c>
    </row>
    <row r="7" spans="1:20" s="2" customFormat="1" ht="16.5">
      <c r="A7" s="5">
        <v>2</v>
      </c>
      <c r="B7" s="6" t="s">
        <v>47</v>
      </c>
      <c r="C7" s="5">
        <v>28</v>
      </c>
      <c r="D7" s="5">
        <v>6</v>
      </c>
      <c r="E7" s="5">
        <v>25</v>
      </c>
      <c r="F7" s="5">
        <f aca="true" t="shared" si="0" ref="F7:F38">SUM(D7:E7)</f>
        <v>31</v>
      </c>
      <c r="G7" s="9">
        <f aca="true" t="shared" si="1" ref="G7:G38">SUM(C7,F7)/2</f>
        <v>29.5</v>
      </c>
      <c r="H7" s="5">
        <v>30</v>
      </c>
      <c r="I7" s="5"/>
      <c r="J7" s="5">
        <f>AVERAGE(H7:I7)</f>
        <v>30</v>
      </c>
      <c r="K7" s="5">
        <v>23</v>
      </c>
      <c r="L7" s="5">
        <v>80</v>
      </c>
      <c r="M7" s="9">
        <f aca="true" t="shared" si="2" ref="M7:M39">AVERAGE(K7:L7)</f>
        <v>51.5</v>
      </c>
      <c r="N7" s="9">
        <f aca="true" t="shared" si="3" ref="N7:N39">G7/5+J7/5+M7/5</f>
        <v>22.200000000000003</v>
      </c>
      <c r="O7" s="5">
        <v>19</v>
      </c>
      <c r="P7" s="9">
        <f aca="true" t="shared" si="4" ref="P7:P38">O7/45*100</f>
        <v>42.22222222222222</v>
      </c>
      <c r="Q7" s="59">
        <v>48</v>
      </c>
      <c r="R7" s="5">
        <v>18.5</v>
      </c>
      <c r="S7" s="9">
        <f aca="true" t="shared" si="5" ref="S7:S38">R7/63*100</f>
        <v>29.365079365079367</v>
      </c>
      <c r="T7" s="9">
        <f aca="true" t="shared" si="6" ref="T7:T38">(P7+Q7+S7)/5</f>
        <v>23.917460317460318</v>
      </c>
    </row>
    <row r="8" spans="1:20" s="2" customFormat="1" ht="16.5">
      <c r="A8" s="5">
        <v>3</v>
      </c>
      <c r="B8" s="6" t="s">
        <v>48</v>
      </c>
      <c r="C8" s="5">
        <v>64</v>
      </c>
      <c r="D8" s="5">
        <v>6</v>
      </c>
      <c r="E8" s="5">
        <v>64</v>
      </c>
      <c r="F8" s="5">
        <f t="shared" si="0"/>
        <v>70</v>
      </c>
      <c r="G8" s="9">
        <f t="shared" si="1"/>
        <v>67</v>
      </c>
      <c r="H8" s="5">
        <v>76</v>
      </c>
      <c r="I8" s="5"/>
      <c r="J8" s="5">
        <f>AVERAGE(H8:I8)</f>
        <v>76</v>
      </c>
      <c r="K8" s="5">
        <v>64</v>
      </c>
      <c r="L8" s="5"/>
      <c r="M8" s="5">
        <f t="shared" si="2"/>
        <v>64</v>
      </c>
      <c r="N8" s="9">
        <f t="shared" si="3"/>
        <v>41.400000000000006</v>
      </c>
      <c r="O8" s="5">
        <v>34</v>
      </c>
      <c r="P8" s="9">
        <f t="shared" si="4"/>
        <v>75.55555555555556</v>
      </c>
      <c r="Q8" s="59">
        <v>77</v>
      </c>
      <c r="R8" s="5">
        <v>45</v>
      </c>
      <c r="S8" s="9">
        <f t="shared" si="5"/>
        <v>71.42857142857143</v>
      </c>
      <c r="T8" s="9">
        <f t="shared" si="6"/>
        <v>44.7968253968254</v>
      </c>
    </row>
    <row r="9" spans="1:20" s="2" customFormat="1" ht="16.5">
      <c r="A9" s="5">
        <v>5</v>
      </c>
      <c r="B9" s="6" t="s">
        <v>49</v>
      </c>
      <c r="C9" s="8">
        <v>42</v>
      </c>
      <c r="D9" s="8">
        <v>4</v>
      </c>
      <c r="E9" s="5">
        <v>53</v>
      </c>
      <c r="F9" s="5">
        <f t="shared" si="0"/>
        <v>57</v>
      </c>
      <c r="G9" s="9">
        <f t="shared" si="1"/>
        <v>49.5</v>
      </c>
      <c r="H9" s="5">
        <v>60</v>
      </c>
      <c r="I9" s="5"/>
      <c r="J9" s="5">
        <f aca="true" t="shared" si="7" ref="J9:J14">AVERAGE(H9:I9)</f>
        <v>60</v>
      </c>
      <c r="K9" s="5">
        <v>34</v>
      </c>
      <c r="L9" s="5">
        <v>90</v>
      </c>
      <c r="M9" s="5">
        <f t="shared" si="2"/>
        <v>62</v>
      </c>
      <c r="N9" s="9">
        <f t="shared" si="3"/>
        <v>34.3</v>
      </c>
      <c r="O9" s="5">
        <v>18</v>
      </c>
      <c r="P9" s="9">
        <f t="shared" si="4"/>
        <v>40</v>
      </c>
      <c r="Q9" s="59">
        <v>42</v>
      </c>
      <c r="R9" s="5">
        <v>31</v>
      </c>
      <c r="S9" s="9">
        <f t="shared" si="5"/>
        <v>49.2063492063492</v>
      </c>
      <c r="T9" s="9">
        <f t="shared" si="6"/>
        <v>26.241269841269844</v>
      </c>
    </row>
    <row r="10" spans="1:20" s="2" customFormat="1" ht="16.5">
      <c r="A10" s="5">
        <v>6</v>
      </c>
      <c r="B10" s="6" t="s">
        <v>50</v>
      </c>
      <c r="C10" s="5">
        <v>14</v>
      </c>
      <c r="D10" s="5">
        <v>2</v>
      </c>
      <c r="E10" s="5">
        <v>25</v>
      </c>
      <c r="F10" s="5">
        <f t="shared" si="0"/>
        <v>27</v>
      </c>
      <c r="G10" s="9">
        <f t="shared" si="1"/>
        <v>20.5</v>
      </c>
      <c r="H10" s="5">
        <v>22</v>
      </c>
      <c r="I10" s="5"/>
      <c r="J10" s="5">
        <f t="shared" si="7"/>
        <v>22</v>
      </c>
      <c r="K10" s="5">
        <v>50</v>
      </c>
      <c r="L10" s="5"/>
      <c r="M10" s="5">
        <f t="shared" si="2"/>
        <v>50</v>
      </c>
      <c r="N10" s="9">
        <f t="shared" si="3"/>
        <v>18.5</v>
      </c>
      <c r="O10" s="5">
        <v>13</v>
      </c>
      <c r="P10" s="9">
        <f t="shared" si="4"/>
        <v>28.888888888888886</v>
      </c>
      <c r="Q10" s="58">
        <v>44</v>
      </c>
      <c r="R10" s="5">
        <v>19.5</v>
      </c>
      <c r="S10" s="9">
        <f t="shared" si="5"/>
        <v>30.952380952380953</v>
      </c>
      <c r="T10" s="9">
        <f t="shared" si="6"/>
        <v>20.768253968253966</v>
      </c>
    </row>
    <row r="11" spans="1:20" s="2" customFormat="1" ht="16.5">
      <c r="A11" s="5">
        <v>7</v>
      </c>
      <c r="B11" s="7" t="s">
        <v>51</v>
      </c>
      <c r="C11" s="5">
        <v>52</v>
      </c>
      <c r="D11" s="5"/>
      <c r="E11" s="5">
        <v>59</v>
      </c>
      <c r="F11" s="5">
        <f t="shared" si="0"/>
        <v>59</v>
      </c>
      <c r="G11" s="9">
        <f t="shared" si="1"/>
        <v>55.5</v>
      </c>
      <c r="H11" s="5">
        <v>70</v>
      </c>
      <c r="I11" s="5"/>
      <c r="J11" s="5">
        <f t="shared" si="7"/>
        <v>70</v>
      </c>
      <c r="K11" s="5">
        <v>68</v>
      </c>
      <c r="L11" s="5">
        <v>94</v>
      </c>
      <c r="M11" s="5">
        <f t="shared" si="2"/>
        <v>81</v>
      </c>
      <c r="N11" s="9">
        <f t="shared" si="3"/>
        <v>41.3</v>
      </c>
      <c r="O11" s="8">
        <v>17</v>
      </c>
      <c r="P11" s="9">
        <f t="shared" si="4"/>
        <v>37.77777777777778</v>
      </c>
      <c r="Q11" s="59">
        <v>72</v>
      </c>
      <c r="R11" s="5">
        <v>39.5</v>
      </c>
      <c r="S11" s="9">
        <f t="shared" si="5"/>
        <v>62.698412698412696</v>
      </c>
      <c r="T11" s="9">
        <f t="shared" si="6"/>
        <v>34.49523809523809</v>
      </c>
    </row>
    <row r="12" spans="1:20" s="2" customFormat="1" ht="16.5">
      <c r="A12" s="5">
        <v>8</v>
      </c>
      <c r="B12" s="7" t="s">
        <v>52</v>
      </c>
      <c r="C12" s="8" t="s">
        <v>40</v>
      </c>
      <c r="D12" s="8"/>
      <c r="E12" s="5">
        <v>24</v>
      </c>
      <c r="F12" s="5">
        <f t="shared" si="0"/>
        <v>24</v>
      </c>
      <c r="G12" s="9">
        <f t="shared" si="1"/>
        <v>12</v>
      </c>
      <c r="H12" s="5">
        <v>48</v>
      </c>
      <c r="I12" s="5"/>
      <c r="J12" s="5">
        <f t="shared" si="7"/>
        <v>48</v>
      </c>
      <c r="K12" s="5">
        <v>44</v>
      </c>
      <c r="L12" s="5"/>
      <c r="M12" s="5">
        <f t="shared" si="2"/>
        <v>44</v>
      </c>
      <c r="N12" s="9">
        <f t="shared" si="3"/>
        <v>20.8</v>
      </c>
      <c r="O12" s="8" t="s">
        <v>40</v>
      </c>
      <c r="P12" s="9">
        <v>0</v>
      </c>
      <c r="Q12" s="58">
        <v>46</v>
      </c>
      <c r="R12" s="8" t="s">
        <v>40</v>
      </c>
      <c r="S12" s="9">
        <v>0</v>
      </c>
      <c r="T12" s="9">
        <f t="shared" si="6"/>
        <v>9.2</v>
      </c>
    </row>
    <row r="13" spans="1:20" s="2" customFormat="1" ht="16.5">
      <c r="A13" s="5">
        <v>9</v>
      </c>
      <c r="B13" s="7" t="s">
        <v>53</v>
      </c>
      <c r="C13" s="5">
        <v>20</v>
      </c>
      <c r="D13" s="5">
        <v>0</v>
      </c>
      <c r="E13" s="5">
        <v>25</v>
      </c>
      <c r="F13" s="5">
        <f t="shared" si="0"/>
        <v>25</v>
      </c>
      <c r="G13" s="9">
        <f t="shared" si="1"/>
        <v>22.5</v>
      </c>
      <c r="H13" s="5">
        <v>36</v>
      </c>
      <c r="I13" s="5"/>
      <c r="J13" s="5">
        <f t="shared" si="7"/>
        <v>36</v>
      </c>
      <c r="K13" s="5">
        <v>33</v>
      </c>
      <c r="L13" s="5">
        <v>54</v>
      </c>
      <c r="M13" s="9">
        <f t="shared" si="2"/>
        <v>43.5</v>
      </c>
      <c r="N13" s="9">
        <f t="shared" si="3"/>
        <v>20.4</v>
      </c>
      <c r="O13" s="5">
        <v>31</v>
      </c>
      <c r="P13" s="9">
        <f t="shared" si="4"/>
        <v>68.88888888888889</v>
      </c>
      <c r="Q13" s="59">
        <v>20</v>
      </c>
      <c r="R13" s="5">
        <v>23.5</v>
      </c>
      <c r="S13" s="9">
        <f t="shared" si="5"/>
        <v>37.301587301587304</v>
      </c>
      <c r="T13" s="9">
        <f t="shared" si="6"/>
        <v>25.238095238095237</v>
      </c>
    </row>
    <row r="14" spans="1:20" s="2" customFormat="1" ht="16.5">
      <c r="A14" s="5">
        <v>10</v>
      </c>
      <c r="B14" s="7" t="s">
        <v>54</v>
      </c>
      <c r="C14" s="5">
        <v>30</v>
      </c>
      <c r="D14" s="5">
        <v>10</v>
      </c>
      <c r="E14" s="5">
        <v>35</v>
      </c>
      <c r="F14" s="5">
        <f t="shared" si="0"/>
        <v>45</v>
      </c>
      <c r="G14" s="9">
        <f t="shared" si="1"/>
        <v>37.5</v>
      </c>
      <c r="H14" s="5">
        <v>58</v>
      </c>
      <c r="I14" s="5"/>
      <c r="J14" s="5">
        <f t="shared" si="7"/>
        <v>58</v>
      </c>
      <c r="K14" s="5">
        <v>45</v>
      </c>
      <c r="L14" s="5">
        <v>97</v>
      </c>
      <c r="M14" s="5">
        <f t="shared" si="2"/>
        <v>71</v>
      </c>
      <c r="N14" s="9">
        <f t="shared" si="3"/>
        <v>33.3</v>
      </c>
      <c r="O14" s="5">
        <v>20</v>
      </c>
      <c r="P14" s="9">
        <f t="shared" si="4"/>
        <v>44.44444444444444</v>
      </c>
      <c r="Q14" s="59">
        <v>44</v>
      </c>
      <c r="R14" s="5">
        <v>34.5</v>
      </c>
      <c r="S14" s="9">
        <f t="shared" si="5"/>
        <v>54.761904761904766</v>
      </c>
      <c r="T14" s="9">
        <f t="shared" si="6"/>
        <v>28.641269841269843</v>
      </c>
    </row>
    <row r="15" spans="1:20" s="2" customFormat="1" ht="16.5">
      <c r="A15" s="5">
        <v>12</v>
      </c>
      <c r="B15" s="7" t="s">
        <v>55</v>
      </c>
      <c r="C15" s="5">
        <v>23</v>
      </c>
      <c r="D15" s="5"/>
      <c r="E15" s="5">
        <v>41</v>
      </c>
      <c r="F15" s="5">
        <f t="shared" si="0"/>
        <v>41</v>
      </c>
      <c r="G15" s="9">
        <f t="shared" si="1"/>
        <v>32</v>
      </c>
      <c r="H15" s="5">
        <v>24</v>
      </c>
      <c r="I15" s="5"/>
      <c r="J15" s="5">
        <f>AVERAGE(H15:I15)</f>
        <v>24</v>
      </c>
      <c r="K15" s="5">
        <v>30</v>
      </c>
      <c r="L15" s="5">
        <v>65</v>
      </c>
      <c r="M15" s="9">
        <f t="shared" si="2"/>
        <v>47.5</v>
      </c>
      <c r="N15" s="9">
        <f t="shared" si="3"/>
        <v>20.7</v>
      </c>
      <c r="O15" s="5">
        <v>21</v>
      </c>
      <c r="P15" s="9">
        <f t="shared" si="4"/>
        <v>46.666666666666664</v>
      </c>
      <c r="Q15" s="59">
        <v>14.5</v>
      </c>
      <c r="R15" s="5">
        <v>24</v>
      </c>
      <c r="S15" s="9">
        <f t="shared" si="5"/>
        <v>38.095238095238095</v>
      </c>
      <c r="T15" s="9">
        <f t="shared" si="6"/>
        <v>19.85238095238095</v>
      </c>
    </row>
    <row r="16" spans="1:20" s="2" customFormat="1" ht="16.5">
      <c r="A16" s="5">
        <v>13</v>
      </c>
      <c r="B16" s="7" t="s">
        <v>56</v>
      </c>
      <c r="C16" s="5">
        <v>67</v>
      </c>
      <c r="D16" s="5"/>
      <c r="E16" s="5">
        <v>83</v>
      </c>
      <c r="F16" s="5">
        <f t="shared" si="0"/>
        <v>83</v>
      </c>
      <c r="G16" s="9">
        <f t="shared" si="1"/>
        <v>75</v>
      </c>
      <c r="H16" s="5">
        <v>88</v>
      </c>
      <c r="I16" s="5"/>
      <c r="J16" s="5">
        <f>AVERAGE(H16:I16)</f>
        <v>88</v>
      </c>
      <c r="K16" s="5">
        <v>75</v>
      </c>
      <c r="L16" s="5"/>
      <c r="M16" s="5">
        <f t="shared" si="2"/>
        <v>75</v>
      </c>
      <c r="N16" s="9">
        <f t="shared" si="3"/>
        <v>47.6</v>
      </c>
      <c r="O16" s="5">
        <v>29</v>
      </c>
      <c r="P16" s="9">
        <f t="shared" si="4"/>
        <v>64.44444444444444</v>
      </c>
      <c r="Q16" s="59">
        <v>70</v>
      </c>
      <c r="R16" s="5">
        <v>46</v>
      </c>
      <c r="S16" s="9">
        <f t="shared" si="5"/>
        <v>73.01587301587301</v>
      </c>
      <c r="T16" s="9">
        <f t="shared" si="6"/>
        <v>41.492063492063494</v>
      </c>
    </row>
    <row r="17" spans="1:20" s="2" customFormat="1" ht="16.5">
      <c r="A17" s="5">
        <v>14</v>
      </c>
      <c r="B17" s="7" t="s">
        <v>57</v>
      </c>
      <c r="C17" s="5">
        <v>24</v>
      </c>
      <c r="D17" s="5">
        <v>4</v>
      </c>
      <c r="E17" s="5">
        <v>32</v>
      </c>
      <c r="F17" s="5">
        <f t="shared" si="0"/>
        <v>36</v>
      </c>
      <c r="G17" s="9">
        <f t="shared" si="1"/>
        <v>30</v>
      </c>
      <c r="H17" s="5">
        <v>40</v>
      </c>
      <c r="I17" s="5"/>
      <c r="J17" s="5">
        <f>AVERAGE(H17:I17)</f>
        <v>40</v>
      </c>
      <c r="K17" s="5">
        <v>42</v>
      </c>
      <c r="L17" s="5"/>
      <c r="M17" s="5">
        <f t="shared" si="2"/>
        <v>42</v>
      </c>
      <c r="N17" s="9">
        <f t="shared" si="3"/>
        <v>22.4</v>
      </c>
      <c r="O17" s="5">
        <v>21</v>
      </c>
      <c r="P17" s="9">
        <f t="shared" si="4"/>
        <v>46.666666666666664</v>
      </c>
      <c r="Q17" s="59">
        <v>43</v>
      </c>
      <c r="R17" s="5">
        <v>32</v>
      </c>
      <c r="S17" s="9">
        <f t="shared" si="5"/>
        <v>50.79365079365079</v>
      </c>
      <c r="T17" s="9">
        <f t="shared" si="6"/>
        <v>28.092063492063488</v>
      </c>
    </row>
    <row r="18" spans="1:20" s="2" customFormat="1" ht="16.5">
      <c r="A18" s="5">
        <v>15</v>
      </c>
      <c r="B18" s="7" t="s">
        <v>58</v>
      </c>
      <c r="C18" s="8" t="s">
        <v>40</v>
      </c>
      <c r="D18" s="8"/>
      <c r="E18" s="5">
        <v>16</v>
      </c>
      <c r="F18" s="5">
        <f t="shared" si="0"/>
        <v>16</v>
      </c>
      <c r="G18" s="9">
        <f t="shared" si="1"/>
        <v>8</v>
      </c>
      <c r="H18" s="8" t="s">
        <v>91</v>
      </c>
      <c r="I18" s="5"/>
      <c r="J18" s="8">
        <v>0</v>
      </c>
      <c r="K18" s="5">
        <v>0</v>
      </c>
      <c r="L18" s="5"/>
      <c r="M18" s="5">
        <f t="shared" si="2"/>
        <v>0</v>
      </c>
      <c r="N18" s="9">
        <f t="shared" si="3"/>
        <v>1.6</v>
      </c>
      <c r="O18" s="8" t="s">
        <v>40</v>
      </c>
      <c r="P18" s="9">
        <v>0</v>
      </c>
      <c r="Q18" s="59">
        <v>4</v>
      </c>
      <c r="R18" s="8" t="s">
        <v>40</v>
      </c>
      <c r="S18" s="9">
        <v>0</v>
      </c>
      <c r="T18" s="9">
        <f t="shared" si="6"/>
        <v>0.8</v>
      </c>
    </row>
    <row r="19" spans="1:20" s="2" customFormat="1" ht="16.5">
      <c r="A19" s="5">
        <v>16</v>
      </c>
      <c r="B19" s="7" t="s">
        <v>59</v>
      </c>
      <c r="C19" s="5">
        <v>31</v>
      </c>
      <c r="D19" s="5"/>
      <c r="E19" s="5">
        <v>26</v>
      </c>
      <c r="F19" s="5">
        <f t="shared" si="0"/>
        <v>26</v>
      </c>
      <c r="G19" s="9">
        <f t="shared" si="1"/>
        <v>28.5</v>
      </c>
      <c r="H19" s="5">
        <v>38</v>
      </c>
      <c r="I19" s="5"/>
      <c r="J19" s="5">
        <f aca="true" t="shared" si="8" ref="J19:J38">AVERAGE(H19:I19)</f>
        <v>38</v>
      </c>
      <c r="K19" s="5">
        <v>27</v>
      </c>
      <c r="L19" s="5"/>
      <c r="M19" s="5">
        <f t="shared" si="2"/>
        <v>27</v>
      </c>
      <c r="N19" s="9">
        <f t="shared" si="3"/>
        <v>18.700000000000003</v>
      </c>
      <c r="O19" s="5">
        <v>12</v>
      </c>
      <c r="P19" s="9">
        <f t="shared" si="4"/>
        <v>26.666666666666668</v>
      </c>
      <c r="Q19" s="59">
        <v>42</v>
      </c>
      <c r="R19" s="5">
        <v>23</v>
      </c>
      <c r="S19" s="9">
        <f t="shared" si="5"/>
        <v>36.507936507936506</v>
      </c>
      <c r="T19" s="9">
        <f t="shared" si="6"/>
        <v>21.034920634920635</v>
      </c>
    </row>
    <row r="20" spans="1:20" s="2" customFormat="1" ht="16.5">
      <c r="A20" s="5">
        <v>17</v>
      </c>
      <c r="B20" s="7" t="s">
        <v>60</v>
      </c>
      <c r="C20" s="5">
        <v>25</v>
      </c>
      <c r="D20" s="5"/>
      <c r="E20" s="5">
        <v>16</v>
      </c>
      <c r="F20" s="5">
        <f t="shared" si="0"/>
        <v>16</v>
      </c>
      <c r="G20" s="9">
        <f t="shared" si="1"/>
        <v>20.5</v>
      </c>
      <c r="H20" s="5">
        <v>20</v>
      </c>
      <c r="I20" s="5"/>
      <c r="J20" s="5">
        <f t="shared" si="8"/>
        <v>20</v>
      </c>
      <c r="K20" s="5">
        <v>8</v>
      </c>
      <c r="L20" s="5"/>
      <c r="M20" s="5">
        <f t="shared" si="2"/>
        <v>8</v>
      </c>
      <c r="N20" s="9">
        <f t="shared" si="3"/>
        <v>9.7</v>
      </c>
      <c r="O20" s="5">
        <v>16</v>
      </c>
      <c r="P20" s="9">
        <f t="shared" si="4"/>
        <v>35.55555555555556</v>
      </c>
      <c r="Q20" s="59">
        <v>21</v>
      </c>
      <c r="R20" s="5">
        <v>17.5</v>
      </c>
      <c r="S20" s="9">
        <f t="shared" si="5"/>
        <v>27.77777777777778</v>
      </c>
      <c r="T20" s="9">
        <f t="shared" si="6"/>
        <v>16.866666666666667</v>
      </c>
    </row>
    <row r="21" spans="1:20" s="2" customFormat="1" ht="16.5">
      <c r="A21" s="5">
        <v>18</v>
      </c>
      <c r="B21" s="7" t="s">
        <v>61</v>
      </c>
      <c r="C21" s="5">
        <v>45</v>
      </c>
      <c r="D21" s="5">
        <v>6</v>
      </c>
      <c r="E21" s="5">
        <v>65</v>
      </c>
      <c r="F21" s="5">
        <f t="shared" si="0"/>
        <v>71</v>
      </c>
      <c r="G21" s="9">
        <f t="shared" si="1"/>
        <v>58</v>
      </c>
      <c r="H21" s="5">
        <v>58</v>
      </c>
      <c r="I21" s="5"/>
      <c r="J21" s="5">
        <f t="shared" si="8"/>
        <v>58</v>
      </c>
      <c r="K21" s="5">
        <v>61</v>
      </c>
      <c r="L21" s="5"/>
      <c r="M21" s="5">
        <f t="shared" si="2"/>
        <v>61</v>
      </c>
      <c r="N21" s="9">
        <f t="shared" si="3"/>
        <v>35.4</v>
      </c>
      <c r="O21" s="5">
        <v>32</v>
      </c>
      <c r="P21" s="9">
        <f t="shared" si="4"/>
        <v>71.11111111111111</v>
      </c>
      <c r="Q21" s="59">
        <v>63</v>
      </c>
      <c r="R21" s="5">
        <v>34</v>
      </c>
      <c r="S21" s="9">
        <f t="shared" si="5"/>
        <v>53.96825396825397</v>
      </c>
      <c r="T21" s="9">
        <f t="shared" si="6"/>
        <v>37.61587301587302</v>
      </c>
    </row>
    <row r="22" spans="1:20" s="2" customFormat="1" ht="16.5">
      <c r="A22" s="5">
        <v>19</v>
      </c>
      <c r="B22" s="7" t="s">
        <v>62</v>
      </c>
      <c r="C22" s="5">
        <v>20</v>
      </c>
      <c r="D22" s="5"/>
      <c r="E22" s="5">
        <v>16</v>
      </c>
      <c r="F22" s="5">
        <f t="shared" si="0"/>
        <v>16</v>
      </c>
      <c r="G22" s="9">
        <f t="shared" si="1"/>
        <v>18</v>
      </c>
      <c r="H22" s="8">
        <v>12</v>
      </c>
      <c r="I22" s="5"/>
      <c r="J22" s="5">
        <f t="shared" si="8"/>
        <v>12</v>
      </c>
      <c r="K22" s="5">
        <v>22</v>
      </c>
      <c r="L22" s="5"/>
      <c r="M22" s="5">
        <f t="shared" si="2"/>
        <v>22</v>
      </c>
      <c r="N22" s="9">
        <f t="shared" si="3"/>
        <v>10.4</v>
      </c>
      <c r="O22" s="5">
        <v>18</v>
      </c>
      <c r="P22" s="9">
        <f t="shared" si="4"/>
        <v>40</v>
      </c>
      <c r="Q22" s="59">
        <v>32</v>
      </c>
      <c r="R22" s="5">
        <v>12.5</v>
      </c>
      <c r="S22" s="9">
        <f t="shared" si="5"/>
        <v>19.841269841269842</v>
      </c>
      <c r="T22" s="9">
        <f t="shared" si="6"/>
        <v>18.36825396825397</v>
      </c>
    </row>
    <row r="23" spans="1:20" s="2" customFormat="1" ht="16.5">
      <c r="A23" s="5">
        <v>21</v>
      </c>
      <c r="B23" s="7" t="s">
        <v>64</v>
      </c>
      <c r="C23" s="5">
        <v>44</v>
      </c>
      <c r="D23" s="5"/>
      <c r="E23" s="5">
        <v>49</v>
      </c>
      <c r="F23" s="5">
        <f t="shared" si="0"/>
        <v>49</v>
      </c>
      <c r="G23" s="9">
        <f t="shared" si="1"/>
        <v>46.5</v>
      </c>
      <c r="H23" s="5">
        <v>60</v>
      </c>
      <c r="I23" s="5">
        <v>80</v>
      </c>
      <c r="J23" s="5">
        <f t="shared" si="8"/>
        <v>70</v>
      </c>
      <c r="K23" s="5">
        <v>51</v>
      </c>
      <c r="L23" s="5">
        <v>85</v>
      </c>
      <c r="M23" s="5">
        <f t="shared" si="2"/>
        <v>68</v>
      </c>
      <c r="N23" s="9">
        <f t="shared" si="3"/>
        <v>36.9</v>
      </c>
      <c r="O23" s="5">
        <v>28</v>
      </c>
      <c r="P23" s="9">
        <f t="shared" si="4"/>
        <v>62.22222222222222</v>
      </c>
      <c r="Q23" s="59">
        <v>49.5</v>
      </c>
      <c r="R23" s="5">
        <v>40</v>
      </c>
      <c r="S23" s="9">
        <f t="shared" si="5"/>
        <v>63.49206349206349</v>
      </c>
      <c r="T23" s="9">
        <f t="shared" si="6"/>
        <v>35.042857142857144</v>
      </c>
    </row>
    <row r="24" spans="1:20" s="2" customFormat="1" ht="16.5">
      <c r="A24" s="5">
        <v>22</v>
      </c>
      <c r="B24" s="7" t="s">
        <v>65</v>
      </c>
      <c r="C24" s="8" t="s">
        <v>40</v>
      </c>
      <c r="D24" s="8"/>
      <c r="E24" s="5">
        <v>12</v>
      </c>
      <c r="F24" s="5">
        <f t="shared" si="0"/>
        <v>12</v>
      </c>
      <c r="G24" s="9">
        <f t="shared" si="1"/>
        <v>6</v>
      </c>
      <c r="H24" s="5">
        <v>10</v>
      </c>
      <c r="I24" s="5"/>
      <c r="J24" s="5">
        <f t="shared" si="8"/>
        <v>10</v>
      </c>
      <c r="K24" s="5">
        <v>16</v>
      </c>
      <c r="L24" s="5">
        <v>68</v>
      </c>
      <c r="M24" s="5">
        <f t="shared" si="2"/>
        <v>42</v>
      </c>
      <c r="N24" s="9">
        <f t="shared" si="3"/>
        <v>11.600000000000001</v>
      </c>
      <c r="O24" s="5">
        <v>8</v>
      </c>
      <c r="P24" s="9">
        <f t="shared" si="4"/>
        <v>17.77777777777778</v>
      </c>
      <c r="Q24" s="59">
        <v>23</v>
      </c>
      <c r="R24" s="5">
        <v>6</v>
      </c>
      <c r="S24" s="9">
        <f t="shared" si="5"/>
        <v>9.523809523809524</v>
      </c>
      <c r="T24" s="9">
        <f t="shared" si="6"/>
        <v>10.06031746031746</v>
      </c>
    </row>
    <row r="25" spans="1:20" s="2" customFormat="1" ht="16.5">
      <c r="A25" s="5">
        <v>23</v>
      </c>
      <c r="B25" s="6" t="s">
        <v>66</v>
      </c>
      <c r="C25" s="5">
        <v>18</v>
      </c>
      <c r="D25" s="5"/>
      <c r="E25" s="5">
        <v>17</v>
      </c>
      <c r="F25" s="5">
        <f t="shared" si="0"/>
        <v>17</v>
      </c>
      <c r="G25" s="9">
        <f t="shared" si="1"/>
        <v>17.5</v>
      </c>
      <c r="H25" s="5">
        <v>23</v>
      </c>
      <c r="I25" s="5"/>
      <c r="J25" s="5">
        <f t="shared" si="8"/>
        <v>23</v>
      </c>
      <c r="K25" s="5">
        <v>28</v>
      </c>
      <c r="L25" s="5"/>
      <c r="M25" s="5">
        <f t="shared" si="2"/>
        <v>28</v>
      </c>
      <c r="N25" s="9">
        <f t="shared" si="3"/>
        <v>13.7</v>
      </c>
      <c r="O25" s="5">
        <v>12</v>
      </c>
      <c r="P25" s="9">
        <f t="shared" si="4"/>
        <v>26.666666666666668</v>
      </c>
      <c r="Q25" s="59">
        <v>36</v>
      </c>
      <c r="R25" s="5">
        <v>29</v>
      </c>
      <c r="S25" s="9">
        <f t="shared" si="5"/>
        <v>46.03174603174603</v>
      </c>
      <c r="T25" s="9">
        <f t="shared" si="6"/>
        <v>21.73968253968254</v>
      </c>
    </row>
    <row r="26" spans="1:20" s="2" customFormat="1" ht="16.5">
      <c r="A26" s="5">
        <v>24</v>
      </c>
      <c r="B26" s="6" t="s">
        <v>67</v>
      </c>
      <c r="C26" s="5">
        <v>22</v>
      </c>
      <c r="D26" s="5"/>
      <c r="E26" s="5">
        <v>16</v>
      </c>
      <c r="F26" s="5">
        <f t="shared" si="0"/>
        <v>16</v>
      </c>
      <c r="G26" s="9">
        <f t="shared" si="1"/>
        <v>19</v>
      </c>
      <c r="H26" s="5">
        <v>68</v>
      </c>
      <c r="I26" s="5"/>
      <c r="J26" s="5">
        <f t="shared" si="8"/>
        <v>68</v>
      </c>
      <c r="K26" s="5">
        <v>27</v>
      </c>
      <c r="L26" s="5"/>
      <c r="M26" s="5">
        <f t="shared" si="2"/>
        <v>27</v>
      </c>
      <c r="N26" s="9">
        <f t="shared" si="3"/>
        <v>22.799999999999997</v>
      </c>
      <c r="O26" s="5">
        <v>15</v>
      </c>
      <c r="P26" s="9">
        <f t="shared" si="4"/>
        <v>33.33333333333333</v>
      </c>
      <c r="Q26" s="59">
        <v>12</v>
      </c>
      <c r="R26" s="5">
        <v>18.5</v>
      </c>
      <c r="S26" s="9">
        <f t="shared" si="5"/>
        <v>29.365079365079367</v>
      </c>
      <c r="T26" s="9">
        <f t="shared" si="6"/>
        <v>14.93968253968254</v>
      </c>
    </row>
    <row r="27" spans="1:20" s="2" customFormat="1" ht="16.5">
      <c r="A27" s="5">
        <v>25</v>
      </c>
      <c r="B27" s="6" t="s">
        <v>68</v>
      </c>
      <c r="C27" s="5">
        <v>28</v>
      </c>
      <c r="D27" s="5">
        <v>2</v>
      </c>
      <c r="E27" s="5">
        <v>27</v>
      </c>
      <c r="F27" s="5">
        <f t="shared" si="0"/>
        <v>29</v>
      </c>
      <c r="G27" s="9">
        <f t="shared" si="1"/>
        <v>28.5</v>
      </c>
      <c r="H27" s="5">
        <v>38</v>
      </c>
      <c r="I27" s="5"/>
      <c r="J27" s="5">
        <f t="shared" si="8"/>
        <v>38</v>
      </c>
      <c r="K27" s="5">
        <v>37</v>
      </c>
      <c r="L27" s="5"/>
      <c r="M27" s="5">
        <f t="shared" si="2"/>
        <v>37</v>
      </c>
      <c r="N27" s="9">
        <f t="shared" si="3"/>
        <v>20.700000000000003</v>
      </c>
      <c r="O27" s="5">
        <v>19</v>
      </c>
      <c r="P27" s="9">
        <f t="shared" si="4"/>
        <v>42.22222222222222</v>
      </c>
      <c r="Q27" s="59">
        <v>44</v>
      </c>
      <c r="R27" s="5">
        <v>29.5</v>
      </c>
      <c r="S27" s="9">
        <f t="shared" si="5"/>
        <v>46.82539682539682</v>
      </c>
      <c r="T27" s="9">
        <f t="shared" si="6"/>
        <v>26.609523809523807</v>
      </c>
    </row>
    <row r="28" spans="1:20" s="2" customFormat="1" ht="16.5">
      <c r="A28" s="5">
        <v>26</v>
      </c>
      <c r="B28" s="6" t="s">
        <v>69</v>
      </c>
      <c r="C28" s="5">
        <v>17</v>
      </c>
      <c r="D28" s="5">
        <v>4</v>
      </c>
      <c r="E28" s="5">
        <v>16</v>
      </c>
      <c r="F28" s="5">
        <f t="shared" si="0"/>
        <v>20</v>
      </c>
      <c r="G28" s="9">
        <f t="shared" si="1"/>
        <v>18.5</v>
      </c>
      <c r="H28" s="5">
        <v>66</v>
      </c>
      <c r="I28" s="5"/>
      <c r="J28" s="5">
        <f t="shared" si="8"/>
        <v>66</v>
      </c>
      <c r="K28" s="5">
        <v>15</v>
      </c>
      <c r="L28" s="5"/>
      <c r="M28" s="5">
        <f t="shared" si="2"/>
        <v>15</v>
      </c>
      <c r="N28" s="9">
        <f t="shared" si="3"/>
        <v>19.9</v>
      </c>
      <c r="O28" s="5">
        <v>13</v>
      </c>
      <c r="P28" s="9">
        <f t="shared" si="4"/>
        <v>28.888888888888886</v>
      </c>
      <c r="Q28" s="59">
        <v>29</v>
      </c>
      <c r="R28" s="5">
        <v>14</v>
      </c>
      <c r="S28" s="9">
        <f t="shared" si="5"/>
        <v>22.22222222222222</v>
      </c>
      <c r="T28" s="9">
        <f t="shared" si="6"/>
        <v>16.022222222222222</v>
      </c>
    </row>
    <row r="29" spans="1:20" s="2" customFormat="1" ht="16.5">
      <c r="A29" s="5">
        <v>27</v>
      </c>
      <c r="B29" s="6" t="s">
        <v>70</v>
      </c>
      <c r="C29" s="5">
        <v>45</v>
      </c>
      <c r="D29" s="5">
        <v>4</v>
      </c>
      <c r="E29" s="5">
        <v>55</v>
      </c>
      <c r="F29" s="5">
        <f t="shared" si="0"/>
        <v>59</v>
      </c>
      <c r="G29" s="9">
        <f t="shared" si="1"/>
        <v>52</v>
      </c>
      <c r="H29" s="5">
        <v>74</v>
      </c>
      <c r="I29" s="5"/>
      <c r="J29" s="5">
        <f t="shared" si="8"/>
        <v>74</v>
      </c>
      <c r="K29" s="5">
        <v>60</v>
      </c>
      <c r="L29" s="5"/>
      <c r="M29" s="5">
        <f t="shared" si="2"/>
        <v>60</v>
      </c>
      <c r="N29" s="9">
        <f t="shared" si="3"/>
        <v>37.2</v>
      </c>
      <c r="O29" s="5">
        <v>32</v>
      </c>
      <c r="P29" s="9">
        <f t="shared" si="4"/>
        <v>71.11111111111111</v>
      </c>
      <c r="Q29" s="59">
        <v>64.5</v>
      </c>
      <c r="R29" s="5">
        <v>35.5</v>
      </c>
      <c r="S29" s="9">
        <f t="shared" si="5"/>
        <v>56.34920634920635</v>
      </c>
      <c r="T29" s="9">
        <f t="shared" si="6"/>
        <v>38.39206349206349</v>
      </c>
    </row>
    <row r="30" spans="1:20" s="2" customFormat="1" ht="16.5">
      <c r="A30" s="5">
        <v>28</v>
      </c>
      <c r="B30" s="6" t="s">
        <v>71</v>
      </c>
      <c r="C30" s="5">
        <v>42</v>
      </c>
      <c r="D30" s="5">
        <v>6</v>
      </c>
      <c r="E30" s="5">
        <v>43</v>
      </c>
      <c r="F30" s="5">
        <f t="shared" si="0"/>
        <v>49</v>
      </c>
      <c r="G30" s="9">
        <f t="shared" si="1"/>
        <v>45.5</v>
      </c>
      <c r="H30" s="5">
        <v>64</v>
      </c>
      <c r="I30" s="5"/>
      <c r="J30" s="5">
        <f t="shared" si="8"/>
        <v>64</v>
      </c>
      <c r="K30" s="5">
        <v>67</v>
      </c>
      <c r="L30" s="5"/>
      <c r="M30" s="5">
        <f t="shared" si="2"/>
        <v>67</v>
      </c>
      <c r="N30" s="9">
        <f t="shared" si="3"/>
        <v>35.3</v>
      </c>
      <c r="O30" s="5">
        <v>35</v>
      </c>
      <c r="P30" s="9">
        <f t="shared" si="4"/>
        <v>77.77777777777779</v>
      </c>
      <c r="Q30" s="59">
        <v>55</v>
      </c>
      <c r="R30" s="8" t="s">
        <v>40</v>
      </c>
      <c r="S30" s="9">
        <v>0</v>
      </c>
      <c r="T30" s="9">
        <f t="shared" si="6"/>
        <v>26.555555555555554</v>
      </c>
    </row>
    <row r="31" spans="1:20" s="2" customFormat="1" ht="16.5">
      <c r="A31" s="5">
        <v>29</v>
      </c>
      <c r="B31" s="6" t="s">
        <v>72</v>
      </c>
      <c r="C31" s="5">
        <v>15</v>
      </c>
      <c r="D31" s="5">
        <v>4</v>
      </c>
      <c r="E31" s="5">
        <v>32</v>
      </c>
      <c r="F31" s="5">
        <f t="shared" si="0"/>
        <v>36</v>
      </c>
      <c r="G31" s="9">
        <f t="shared" si="1"/>
        <v>25.5</v>
      </c>
      <c r="H31" s="5">
        <v>46</v>
      </c>
      <c r="I31" s="5"/>
      <c r="J31" s="5">
        <f t="shared" si="8"/>
        <v>46</v>
      </c>
      <c r="K31" s="5">
        <v>14</v>
      </c>
      <c r="L31" s="5"/>
      <c r="M31" s="5">
        <f t="shared" si="2"/>
        <v>14</v>
      </c>
      <c r="N31" s="9">
        <f t="shared" si="3"/>
        <v>17.099999999999998</v>
      </c>
      <c r="O31" s="5">
        <v>15</v>
      </c>
      <c r="P31" s="9">
        <f t="shared" si="4"/>
        <v>33.33333333333333</v>
      </c>
      <c r="Q31" s="59">
        <v>24</v>
      </c>
      <c r="R31" s="5">
        <v>1</v>
      </c>
      <c r="S31" s="9">
        <f t="shared" si="5"/>
        <v>1.5873015873015872</v>
      </c>
      <c r="T31" s="9">
        <f t="shared" si="6"/>
        <v>11.784126984126983</v>
      </c>
    </row>
    <row r="32" spans="1:20" s="2" customFormat="1" ht="16.5">
      <c r="A32" s="5">
        <v>30</v>
      </c>
      <c r="B32" s="6" t="s">
        <v>73</v>
      </c>
      <c r="C32" s="5">
        <v>66</v>
      </c>
      <c r="D32" s="5"/>
      <c r="E32" s="5">
        <v>73</v>
      </c>
      <c r="F32" s="5">
        <f t="shared" si="0"/>
        <v>73</v>
      </c>
      <c r="G32" s="9">
        <f t="shared" si="1"/>
        <v>69.5</v>
      </c>
      <c r="H32" s="5">
        <v>90</v>
      </c>
      <c r="I32" s="5"/>
      <c r="J32" s="5">
        <f t="shared" si="8"/>
        <v>90</v>
      </c>
      <c r="K32" s="5">
        <v>70</v>
      </c>
      <c r="L32" s="5"/>
      <c r="M32" s="5">
        <f t="shared" si="2"/>
        <v>70</v>
      </c>
      <c r="N32" s="9">
        <f t="shared" si="3"/>
        <v>45.9</v>
      </c>
      <c r="O32" s="5">
        <v>29</v>
      </c>
      <c r="P32" s="9">
        <f t="shared" si="4"/>
        <v>64.44444444444444</v>
      </c>
      <c r="Q32" s="59">
        <v>76.5</v>
      </c>
      <c r="R32" s="5">
        <v>40.5</v>
      </c>
      <c r="S32" s="9">
        <f t="shared" si="5"/>
        <v>64.28571428571429</v>
      </c>
      <c r="T32" s="9">
        <f t="shared" si="6"/>
        <v>41.046031746031744</v>
      </c>
    </row>
    <row r="33" spans="1:20" s="2" customFormat="1" ht="16.5">
      <c r="A33" s="5">
        <v>31</v>
      </c>
      <c r="B33" s="6" t="s">
        <v>74</v>
      </c>
      <c r="C33" s="5">
        <v>26</v>
      </c>
      <c r="D33" s="5">
        <v>4</v>
      </c>
      <c r="E33" s="5">
        <v>7</v>
      </c>
      <c r="F33" s="5">
        <f t="shared" si="0"/>
        <v>11</v>
      </c>
      <c r="G33" s="9">
        <f t="shared" si="1"/>
        <v>18.5</v>
      </c>
      <c r="H33" s="5">
        <v>30</v>
      </c>
      <c r="I33" s="5"/>
      <c r="J33" s="5">
        <f t="shared" si="8"/>
        <v>30</v>
      </c>
      <c r="K33" s="5">
        <v>9</v>
      </c>
      <c r="L33" s="5"/>
      <c r="M33" s="5">
        <f t="shared" si="2"/>
        <v>9</v>
      </c>
      <c r="N33" s="9">
        <f t="shared" si="3"/>
        <v>11.5</v>
      </c>
      <c r="O33" s="5">
        <v>5</v>
      </c>
      <c r="P33" s="9">
        <f t="shared" si="4"/>
        <v>11.11111111111111</v>
      </c>
      <c r="Q33" s="59">
        <v>6</v>
      </c>
      <c r="R33" s="8" t="s">
        <v>40</v>
      </c>
      <c r="S33" s="9">
        <v>0</v>
      </c>
      <c r="T33" s="9">
        <f t="shared" si="6"/>
        <v>3.422222222222222</v>
      </c>
    </row>
    <row r="34" spans="1:20" s="2" customFormat="1" ht="16.5">
      <c r="A34" s="5">
        <v>32</v>
      </c>
      <c r="B34" s="6" t="s">
        <v>75</v>
      </c>
      <c r="C34" s="5">
        <v>26</v>
      </c>
      <c r="D34" s="5">
        <v>6</v>
      </c>
      <c r="E34" s="5">
        <v>23</v>
      </c>
      <c r="F34" s="5">
        <f t="shared" si="0"/>
        <v>29</v>
      </c>
      <c r="G34" s="9">
        <f t="shared" si="1"/>
        <v>27.5</v>
      </c>
      <c r="H34" s="5">
        <v>26</v>
      </c>
      <c r="I34" s="5"/>
      <c r="J34" s="5">
        <f t="shared" si="8"/>
        <v>26</v>
      </c>
      <c r="K34" s="5">
        <v>19</v>
      </c>
      <c r="L34" s="5"/>
      <c r="M34" s="5">
        <f t="shared" si="2"/>
        <v>19</v>
      </c>
      <c r="N34" s="9">
        <f t="shared" si="3"/>
        <v>14.5</v>
      </c>
      <c r="O34" s="5">
        <v>18</v>
      </c>
      <c r="P34" s="9">
        <f t="shared" si="4"/>
        <v>40</v>
      </c>
      <c r="Q34" s="59">
        <v>16</v>
      </c>
      <c r="R34" s="5">
        <v>25.5</v>
      </c>
      <c r="S34" s="9">
        <f t="shared" si="5"/>
        <v>40.476190476190474</v>
      </c>
      <c r="T34" s="9">
        <f t="shared" si="6"/>
        <v>19.295238095238098</v>
      </c>
    </row>
    <row r="35" spans="1:20" s="2" customFormat="1" ht="16.5">
      <c r="A35" s="5">
        <v>33</v>
      </c>
      <c r="B35" s="6" t="s">
        <v>76</v>
      </c>
      <c r="C35" s="5">
        <v>12</v>
      </c>
      <c r="D35" s="5"/>
      <c r="E35" s="5">
        <v>21</v>
      </c>
      <c r="F35" s="5">
        <f t="shared" si="0"/>
        <v>21</v>
      </c>
      <c r="G35" s="9">
        <f t="shared" si="1"/>
        <v>16.5</v>
      </c>
      <c r="H35" s="5">
        <v>50</v>
      </c>
      <c r="I35" s="5"/>
      <c r="J35" s="5">
        <f t="shared" si="8"/>
        <v>50</v>
      </c>
      <c r="K35" s="5">
        <v>25</v>
      </c>
      <c r="L35" s="5"/>
      <c r="M35" s="5">
        <f t="shared" si="2"/>
        <v>25</v>
      </c>
      <c r="N35" s="9">
        <f t="shared" si="3"/>
        <v>18.3</v>
      </c>
      <c r="O35" s="5">
        <v>14</v>
      </c>
      <c r="P35" s="9">
        <f t="shared" si="4"/>
        <v>31.11111111111111</v>
      </c>
      <c r="Q35" s="59">
        <v>43</v>
      </c>
      <c r="R35" s="5">
        <v>15</v>
      </c>
      <c r="S35" s="9">
        <f t="shared" si="5"/>
        <v>23.809523809523807</v>
      </c>
      <c r="T35" s="9">
        <f t="shared" si="6"/>
        <v>19.584126984126986</v>
      </c>
    </row>
    <row r="36" spans="1:20" s="2" customFormat="1" ht="16.5">
      <c r="A36" s="5">
        <v>34</v>
      </c>
      <c r="B36" s="6" t="s">
        <v>77</v>
      </c>
      <c r="C36" s="5">
        <v>36</v>
      </c>
      <c r="D36" s="5">
        <v>6</v>
      </c>
      <c r="E36" s="5">
        <v>45</v>
      </c>
      <c r="F36" s="5">
        <f t="shared" si="0"/>
        <v>51</v>
      </c>
      <c r="G36" s="9">
        <f t="shared" si="1"/>
        <v>43.5</v>
      </c>
      <c r="H36" s="5">
        <v>38</v>
      </c>
      <c r="I36" s="5"/>
      <c r="J36" s="5">
        <f t="shared" si="8"/>
        <v>38</v>
      </c>
      <c r="K36" s="5">
        <v>44</v>
      </c>
      <c r="L36" s="5"/>
      <c r="M36" s="5">
        <f t="shared" si="2"/>
        <v>44</v>
      </c>
      <c r="N36" s="9">
        <f t="shared" si="3"/>
        <v>25.099999999999998</v>
      </c>
      <c r="O36" s="5">
        <v>28</v>
      </c>
      <c r="P36" s="9">
        <f t="shared" si="4"/>
        <v>62.22222222222222</v>
      </c>
      <c r="Q36" s="59">
        <v>52</v>
      </c>
      <c r="R36" s="5">
        <v>27.5</v>
      </c>
      <c r="S36" s="9">
        <f t="shared" si="5"/>
        <v>43.65079365079365</v>
      </c>
      <c r="T36" s="9">
        <f t="shared" si="6"/>
        <v>31.574603174603176</v>
      </c>
    </row>
    <row r="37" spans="1:20" s="2" customFormat="1" ht="16.5">
      <c r="A37" s="5">
        <v>35</v>
      </c>
      <c r="B37" s="6" t="s">
        <v>78</v>
      </c>
      <c r="C37" s="5">
        <v>20</v>
      </c>
      <c r="D37" s="5">
        <v>4</v>
      </c>
      <c r="E37" s="5">
        <v>43</v>
      </c>
      <c r="F37" s="5">
        <f t="shared" si="0"/>
        <v>47</v>
      </c>
      <c r="G37" s="9">
        <f t="shared" si="1"/>
        <v>33.5</v>
      </c>
      <c r="H37" s="5">
        <v>66</v>
      </c>
      <c r="I37" s="5"/>
      <c r="J37" s="5">
        <f t="shared" si="8"/>
        <v>66</v>
      </c>
      <c r="K37" s="5">
        <v>36</v>
      </c>
      <c r="L37" s="5"/>
      <c r="M37" s="5">
        <f t="shared" si="2"/>
        <v>36</v>
      </c>
      <c r="N37" s="9">
        <f t="shared" si="3"/>
        <v>27.099999999999998</v>
      </c>
      <c r="O37" s="5">
        <v>19</v>
      </c>
      <c r="P37" s="9">
        <f t="shared" si="4"/>
        <v>42.22222222222222</v>
      </c>
      <c r="Q37" s="59">
        <v>42</v>
      </c>
      <c r="R37" s="5">
        <v>30</v>
      </c>
      <c r="S37" s="9">
        <f t="shared" si="5"/>
        <v>47.61904761904761</v>
      </c>
      <c r="T37" s="9">
        <f t="shared" si="6"/>
        <v>26.36825396825397</v>
      </c>
    </row>
    <row r="38" spans="1:20" s="2" customFormat="1" ht="16.5">
      <c r="A38" s="5">
        <v>36</v>
      </c>
      <c r="B38" s="6" t="s">
        <v>79</v>
      </c>
      <c r="C38" s="5">
        <v>23</v>
      </c>
      <c r="D38" s="5"/>
      <c r="E38" s="5">
        <v>27</v>
      </c>
      <c r="F38" s="5">
        <f t="shared" si="0"/>
        <v>27</v>
      </c>
      <c r="G38" s="9">
        <f t="shared" si="1"/>
        <v>25</v>
      </c>
      <c r="H38" s="5">
        <v>12</v>
      </c>
      <c r="I38" s="5"/>
      <c r="J38" s="5">
        <f t="shared" si="8"/>
        <v>12</v>
      </c>
      <c r="K38" s="5">
        <v>16</v>
      </c>
      <c r="L38" s="5"/>
      <c r="M38" s="5">
        <f t="shared" si="2"/>
        <v>16</v>
      </c>
      <c r="N38" s="9">
        <f t="shared" si="3"/>
        <v>10.600000000000001</v>
      </c>
      <c r="O38" s="5">
        <v>16</v>
      </c>
      <c r="P38" s="9">
        <f t="shared" si="4"/>
        <v>35.55555555555556</v>
      </c>
      <c r="Q38" s="59">
        <v>24</v>
      </c>
      <c r="R38" s="5">
        <v>18</v>
      </c>
      <c r="S38" s="9">
        <f t="shared" si="5"/>
        <v>28.57142857142857</v>
      </c>
      <c r="T38" s="9">
        <f t="shared" si="6"/>
        <v>17.625396825396827</v>
      </c>
    </row>
    <row r="39" spans="1:20" s="2" customFormat="1" ht="16.5">
      <c r="A39" s="127" t="s">
        <v>90</v>
      </c>
      <c r="B39" s="127"/>
      <c r="C39" s="9">
        <f>AVERAGE(C6:C38)</f>
        <v>31.266666666666666</v>
      </c>
      <c r="D39" s="9"/>
      <c r="E39" s="9">
        <f>AVERAGE(E6:E38)</f>
        <v>34.03030303030303</v>
      </c>
      <c r="F39" s="9">
        <f>AVERAGE(F6:F38)</f>
        <v>36.515151515151516</v>
      </c>
      <c r="G39" s="9">
        <f>AVERAGE(G6:G38)</f>
        <v>32.46969696969697</v>
      </c>
      <c r="H39" s="9">
        <f>AVERAGE(H6:H38)</f>
        <v>46.09375</v>
      </c>
      <c r="I39" s="5"/>
      <c r="J39" s="9">
        <f>AVERAGE(J6:J38)</f>
        <v>45</v>
      </c>
      <c r="K39" s="9">
        <f>AVERAGE(K6:K38)</f>
        <v>35.93939393939394</v>
      </c>
      <c r="L39" s="5"/>
      <c r="M39" s="9">
        <f t="shared" si="2"/>
        <v>35.93939393939394</v>
      </c>
      <c r="N39" s="9">
        <f t="shared" si="3"/>
        <v>22.68181818181818</v>
      </c>
      <c r="O39" s="5"/>
      <c r="P39" s="9"/>
      <c r="Q39" s="59"/>
      <c r="R39" s="5"/>
      <c r="S39" s="9"/>
      <c r="T39" s="5"/>
    </row>
    <row r="40" s="2" customFormat="1" ht="16.5">
      <c r="Q40" s="60"/>
    </row>
    <row r="41" s="2" customFormat="1" ht="16.5">
      <c r="Q41" s="60"/>
    </row>
    <row r="42" s="2" customFormat="1" ht="16.5">
      <c r="Q42" s="60"/>
    </row>
    <row r="43" s="2" customFormat="1" ht="16.5">
      <c r="Q43" s="60"/>
    </row>
    <row r="44" s="2" customFormat="1" ht="16.5">
      <c r="Q44" s="60"/>
    </row>
    <row r="45" s="2" customFormat="1" ht="16.5">
      <c r="Q45" s="60"/>
    </row>
    <row r="46" s="2" customFormat="1" ht="16.5">
      <c r="Q46" s="60"/>
    </row>
    <row r="47" s="2" customFormat="1" ht="16.5">
      <c r="Q47" s="60"/>
    </row>
    <row r="48" s="2" customFormat="1" ht="16.5">
      <c r="Q48" s="60"/>
    </row>
    <row r="49" s="2" customFormat="1" ht="16.5">
      <c r="Q49" s="60"/>
    </row>
    <row r="50" s="2" customFormat="1" ht="16.5">
      <c r="Q50" s="60"/>
    </row>
    <row r="51" s="2" customFormat="1" ht="16.5">
      <c r="Q51" s="60"/>
    </row>
    <row r="52" s="2" customFormat="1" ht="16.5">
      <c r="Q52" s="60"/>
    </row>
    <row r="53" s="2" customFormat="1" ht="16.5">
      <c r="Q53" s="60"/>
    </row>
    <row r="54" s="2" customFormat="1" ht="16.5">
      <c r="Q54" s="60"/>
    </row>
    <row r="55" s="2" customFormat="1" ht="16.5">
      <c r="Q55" s="60"/>
    </row>
    <row r="56" s="2" customFormat="1" ht="16.5">
      <c r="Q56" s="60"/>
    </row>
    <row r="57" s="2" customFormat="1" ht="16.5">
      <c r="Q57" s="60"/>
    </row>
    <row r="58" s="2" customFormat="1" ht="16.5">
      <c r="Q58" s="60"/>
    </row>
    <row r="59" s="2" customFormat="1" ht="16.5">
      <c r="Q59" s="60"/>
    </row>
    <row r="60" s="2" customFormat="1" ht="16.5">
      <c r="Q60" s="60"/>
    </row>
    <row r="61" s="2" customFormat="1" ht="16.5">
      <c r="Q61" s="60"/>
    </row>
    <row r="62" s="2" customFormat="1" ht="16.5">
      <c r="Q62" s="60"/>
    </row>
    <row r="63" s="2" customFormat="1" ht="16.5">
      <c r="Q63" s="60"/>
    </row>
    <row r="64" s="2" customFormat="1" ht="16.5">
      <c r="Q64" s="60"/>
    </row>
  </sheetData>
  <mergeCells count="1">
    <mergeCell ref="A39:B39"/>
  </mergeCells>
  <printOptions horizontalCentered="1"/>
  <pageMargins left="0.984251968503937" right="0.15748031496062992" top="0.3937007874015748" bottom="0.1968503937007874" header="0" footer="0"/>
  <pageSetup horizontalDpi="600" verticalDpi="600" orientation="landscape" paperSize="5" scale="80" r:id="rId1"/>
  <headerFooter alignWithMargins="0">
    <oddHeader>&amp;R&amp;"Times New Roman,標準"&amp;D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J6" sqref="J6:J38"/>
    </sheetView>
  </sheetViews>
  <sheetFormatPr defaultColWidth="9.00390625" defaultRowHeight="16.5"/>
  <cols>
    <col min="1" max="1" width="4.00390625" style="4" customWidth="1"/>
    <col min="3" max="3" width="10.00390625" style="0" customWidth="1"/>
    <col min="4" max="4" width="11.125" style="0" customWidth="1"/>
    <col min="5" max="5" width="6.00390625" style="0" bestFit="1" customWidth="1"/>
    <col min="7" max="7" width="10.25390625" style="0" customWidth="1"/>
    <col min="9" max="9" width="9.875" style="0" bestFit="1" customWidth="1"/>
    <col min="10" max="10" width="5.625" style="0" bestFit="1" customWidth="1"/>
  </cols>
  <sheetData>
    <row r="1" spans="1:3" ht="19.5">
      <c r="A1" s="3" t="s">
        <v>96</v>
      </c>
      <c r="B1" s="1"/>
      <c r="C1" s="1"/>
    </row>
    <row r="2" spans="1:3" ht="19.5">
      <c r="A2" s="3" t="s">
        <v>158</v>
      </c>
      <c r="B2" s="1"/>
      <c r="C2" s="1"/>
    </row>
    <row r="3" spans="1:3" ht="19.5">
      <c r="A3" s="3" t="s">
        <v>97</v>
      </c>
      <c r="B3" s="1"/>
      <c r="C3" s="1"/>
    </row>
    <row r="4" spans="1:3" ht="19.5">
      <c r="A4" s="3" t="s">
        <v>98</v>
      </c>
      <c r="B4" s="1"/>
      <c r="C4" s="1"/>
    </row>
    <row r="5" spans="1:10" s="14" customFormat="1" ht="47.25">
      <c r="A5" s="11"/>
      <c r="B5" s="12"/>
      <c r="C5" s="10" t="s">
        <v>133</v>
      </c>
      <c r="D5" s="10" t="s">
        <v>161</v>
      </c>
      <c r="E5" s="10" t="s">
        <v>185</v>
      </c>
      <c r="F5" s="10" t="s">
        <v>229</v>
      </c>
      <c r="G5" s="10" t="s">
        <v>227</v>
      </c>
      <c r="H5" s="10" t="s">
        <v>236</v>
      </c>
      <c r="I5" s="10" t="s">
        <v>240</v>
      </c>
      <c r="J5" s="10" t="s">
        <v>247</v>
      </c>
    </row>
    <row r="6" spans="1:10" s="2" customFormat="1" ht="16.5">
      <c r="A6" s="5">
        <v>1</v>
      </c>
      <c r="B6" s="6" t="s">
        <v>99</v>
      </c>
      <c r="C6" s="5">
        <v>9</v>
      </c>
      <c r="D6" s="5">
        <v>14</v>
      </c>
      <c r="E6" s="9">
        <f>AVERAGE(C6:D6)</f>
        <v>11.5</v>
      </c>
      <c r="F6" s="9">
        <v>13</v>
      </c>
      <c r="G6" s="8" t="s">
        <v>228</v>
      </c>
      <c r="H6" s="5"/>
      <c r="I6" s="5">
        <v>14</v>
      </c>
      <c r="J6" s="9">
        <f>SUM(F6:I6)/4</f>
        <v>6.75</v>
      </c>
    </row>
    <row r="7" spans="1:10" s="2" customFormat="1" ht="16.5">
      <c r="A7" s="5">
        <v>2</v>
      </c>
      <c r="B7" s="6" t="s">
        <v>100</v>
      </c>
      <c r="C7" s="5">
        <v>14</v>
      </c>
      <c r="D7" s="5">
        <v>14</v>
      </c>
      <c r="E7" s="9">
        <f aca="true" t="shared" si="0" ref="E7:E38">AVERAGE(C7:D7)</f>
        <v>14</v>
      </c>
      <c r="F7" s="9">
        <v>14</v>
      </c>
      <c r="G7" s="5">
        <v>14</v>
      </c>
      <c r="H7" s="5">
        <v>13</v>
      </c>
      <c r="I7" s="5">
        <v>15</v>
      </c>
      <c r="J7" s="9">
        <f aca="true" t="shared" si="1" ref="J7:J38">SUM(F7:I7)/4</f>
        <v>14</v>
      </c>
    </row>
    <row r="8" spans="1:10" s="2" customFormat="1" ht="16.5">
      <c r="A8" s="5">
        <v>3</v>
      </c>
      <c r="B8" s="6" t="s">
        <v>101</v>
      </c>
      <c r="C8" s="5">
        <v>15</v>
      </c>
      <c r="D8" s="5">
        <v>15</v>
      </c>
      <c r="E8" s="9">
        <f t="shared" si="0"/>
        <v>15</v>
      </c>
      <c r="F8" s="9">
        <v>15</v>
      </c>
      <c r="G8" s="5">
        <v>15</v>
      </c>
      <c r="H8" s="5">
        <v>17</v>
      </c>
      <c r="I8" s="5">
        <v>16</v>
      </c>
      <c r="J8" s="9">
        <f t="shared" si="1"/>
        <v>15.75</v>
      </c>
    </row>
    <row r="9" spans="1:10" s="2" customFormat="1" ht="16.5">
      <c r="A9" s="5">
        <v>5</v>
      </c>
      <c r="B9" s="6" t="s">
        <v>102</v>
      </c>
      <c r="C9" s="8">
        <v>13</v>
      </c>
      <c r="D9" s="5">
        <v>14</v>
      </c>
      <c r="E9" s="9">
        <f t="shared" si="0"/>
        <v>13.5</v>
      </c>
      <c r="F9" s="9">
        <v>14</v>
      </c>
      <c r="G9" s="5">
        <v>15</v>
      </c>
      <c r="H9" s="5">
        <v>14</v>
      </c>
      <c r="I9" s="5">
        <v>15</v>
      </c>
      <c r="J9" s="9">
        <f t="shared" si="1"/>
        <v>14.5</v>
      </c>
    </row>
    <row r="10" spans="1:10" s="2" customFormat="1" ht="16.5">
      <c r="A10" s="5">
        <v>6</v>
      </c>
      <c r="B10" s="6" t="s">
        <v>103</v>
      </c>
      <c r="C10" s="5">
        <v>12</v>
      </c>
      <c r="D10" s="5">
        <v>4</v>
      </c>
      <c r="E10" s="9">
        <f t="shared" si="0"/>
        <v>8</v>
      </c>
      <c r="F10" s="55" t="s">
        <v>228</v>
      </c>
      <c r="G10" s="5">
        <v>10</v>
      </c>
      <c r="H10" s="5"/>
      <c r="I10" s="5">
        <v>14</v>
      </c>
      <c r="J10" s="9">
        <f t="shared" si="1"/>
        <v>6</v>
      </c>
    </row>
    <row r="11" spans="1:10" s="2" customFormat="1" ht="16.5">
      <c r="A11" s="5">
        <v>7</v>
      </c>
      <c r="B11" s="7" t="s">
        <v>104</v>
      </c>
      <c r="C11" s="5">
        <v>14</v>
      </c>
      <c r="D11" s="5">
        <v>15</v>
      </c>
      <c r="E11" s="9">
        <f t="shared" si="0"/>
        <v>14.5</v>
      </c>
      <c r="F11" s="9">
        <v>14</v>
      </c>
      <c r="G11" s="5">
        <v>16</v>
      </c>
      <c r="H11" s="5">
        <v>17</v>
      </c>
      <c r="I11" s="5">
        <v>15</v>
      </c>
      <c r="J11" s="9">
        <f t="shared" si="1"/>
        <v>15.5</v>
      </c>
    </row>
    <row r="12" spans="1:10" s="2" customFormat="1" ht="16.5">
      <c r="A12" s="5">
        <v>8</v>
      </c>
      <c r="B12" s="7" t="s">
        <v>105</v>
      </c>
      <c r="C12" s="5">
        <v>14</v>
      </c>
      <c r="D12" s="5">
        <v>15</v>
      </c>
      <c r="E12" s="9">
        <f t="shared" si="0"/>
        <v>14.5</v>
      </c>
      <c r="F12" s="9">
        <v>16</v>
      </c>
      <c r="G12" s="5">
        <v>14</v>
      </c>
      <c r="H12" s="5">
        <v>12</v>
      </c>
      <c r="I12" s="5">
        <v>14</v>
      </c>
      <c r="J12" s="9">
        <f t="shared" si="1"/>
        <v>14</v>
      </c>
    </row>
    <row r="13" spans="1:10" s="2" customFormat="1" ht="16.5">
      <c r="A13" s="5">
        <v>9</v>
      </c>
      <c r="B13" s="7" t="s">
        <v>106</v>
      </c>
      <c r="C13" s="5">
        <v>12</v>
      </c>
      <c r="D13" s="5">
        <v>12</v>
      </c>
      <c r="E13" s="9">
        <f t="shared" si="0"/>
        <v>12</v>
      </c>
      <c r="F13" s="9">
        <v>13</v>
      </c>
      <c r="G13" s="5">
        <v>11</v>
      </c>
      <c r="H13" s="5">
        <v>12</v>
      </c>
      <c r="I13" s="5">
        <v>14</v>
      </c>
      <c r="J13" s="9">
        <f t="shared" si="1"/>
        <v>12.5</v>
      </c>
    </row>
    <row r="14" spans="1:10" s="2" customFormat="1" ht="16.5">
      <c r="A14" s="5">
        <v>10</v>
      </c>
      <c r="B14" s="7" t="s">
        <v>107</v>
      </c>
      <c r="C14" s="5">
        <v>14</v>
      </c>
      <c r="D14" s="5">
        <v>16</v>
      </c>
      <c r="E14" s="9">
        <f t="shared" si="0"/>
        <v>15</v>
      </c>
      <c r="F14" s="9">
        <v>14</v>
      </c>
      <c r="G14" s="5">
        <v>16</v>
      </c>
      <c r="H14" s="5">
        <v>14</v>
      </c>
      <c r="I14" s="5">
        <v>16</v>
      </c>
      <c r="J14" s="9">
        <f t="shared" si="1"/>
        <v>15</v>
      </c>
    </row>
    <row r="15" spans="1:10" s="2" customFormat="1" ht="16.5">
      <c r="A15" s="5">
        <v>12</v>
      </c>
      <c r="B15" s="7" t="s">
        <v>108</v>
      </c>
      <c r="C15" s="5">
        <v>9</v>
      </c>
      <c r="D15" s="5">
        <v>15</v>
      </c>
      <c r="E15" s="9">
        <f t="shared" si="0"/>
        <v>12</v>
      </c>
      <c r="F15" s="9">
        <v>13</v>
      </c>
      <c r="G15" s="5">
        <v>14</v>
      </c>
      <c r="H15" s="5">
        <v>10</v>
      </c>
      <c r="I15" s="5">
        <v>15</v>
      </c>
      <c r="J15" s="9">
        <f t="shared" si="1"/>
        <v>13</v>
      </c>
    </row>
    <row r="16" spans="1:10" s="2" customFormat="1" ht="16.5">
      <c r="A16" s="5">
        <v>13</v>
      </c>
      <c r="B16" s="7" t="s">
        <v>109</v>
      </c>
      <c r="C16" s="5">
        <v>14</v>
      </c>
      <c r="D16" s="5">
        <v>17</v>
      </c>
      <c r="E16" s="9">
        <f t="shared" si="0"/>
        <v>15.5</v>
      </c>
      <c r="F16" s="9">
        <v>14</v>
      </c>
      <c r="G16" s="5">
        <v>15</v>
      </c>
      <c r="H16" s="5">
        <v>15</v>
      </c>
      <c r="I16" s="5">
        <v>16</v>
      </c>
      <c r="J16" s="9">
        <f t="shared" si="1"/>
        <v>15</v>
      </c>
    </row>
    <row r="17" spans="1:10" s="2" customFormat="1" ht="16.5">
      <c r="A17" s="5">
        <v>14</v>
      </c>
      <c r="B17" s="7" t="s">
        <v>110</v>
      </c>
      <c r="C17" s="5">
        <v>16</v>
      </c>
      <c r="D17" s="5">
        <v>13</v>
      </c>
      <c r="E17" s="9">
        <f t="shared" si="0"/>
        <v>14.5</v>
      </c>
      <c r="F17" s="9">
        <v>14</v>
      </c>
      <c r="G17" s="5">
        <v>14</v>
      </c>
      <c r="H17" s="5">
        <v>12</v>
      </c>
      <c r="I17" s="5">
        <v>14</v>
      </c>
      <c r="J17" s="9">
        <f t="shared" si="1"/>
        <v>13.5</v>
      </c>
    </row>
    <row r="18" spans="1:10" s="2" customFormat="1" ht="16.5">
      <c r="A18" s="5">
        <v>15</v>
      </c>
      <c r="B18" s="7" t="s">
        <v>111</v>
      </c>
      <c r="C18" s="8" t="s">
        <v>88</v>
      </c>
      <c r="D18" s="8" t="s">
        <v>88</v>
      </c>
      <c r="E18" s="9">
        <v>0</v>
      </c>
      <c r="F18" s="55" t="s">
        <v>88</v>
      </c>
      <c r="G18" s="8" t="s">
        <v>88</v>
      </c>
      <c r="H18" s="5"/>
      <c r="I18" s="5"/>
      <c r="J18" s="9">
        <f t="shared" si="1"/>
        <v>0</v>
      </c>
    </row>
    <row r="19" spans="1:10" s="2" customFormat="1" ht="16.5">
      <c r="A19" s="5">
        <v>16</v>
      </c>
      <c r="B19" s="7" t="s">
        <v>112</v>
      </c>
      <c r="C19" s="5">
        <v>10</v>
      </c>
      <c r="D19" s="5">
        <v>14</v>
      </c>
      <c r="E19" s="9">
        <f t="shared" si="0"/>
        <v>12</v>
      </c>
      <c r="F19" s="9">
        <v>12</v>
      </c>
      <c r="G19" s="5">
        <v>14</v>
      </c>
      <c r="H19" s="5">
        <v>7</v>
      </c>
      <c r="I19" s="5">
        <v>11</v>
      </c>
      <c r="J19" s="9">
        <f t="shared" si="1"/>
        <v>11</v>
      </c>
    </row>
    <row r="20" spans="1:10" s="2" customFormat="1" ht="16.5">
      <c r="A20" s="5">
        <v>17</v>
      </c>
      <c r="B20" s="7" t="s">
        <v>113</v>
      </c>
      <c r="C20" s="5">
        <v>14</v>
      </c>
      <c r="D20" s="5">
        <v>5</v>
      </c>
      <c r="E20" s="9">
        <f t="shared" si="0"/>
        <v>9.5</v>
      </c>
      <c r="F20" s="9">
        <v>9</v>
      </c>
      <c r="G20" s="5">
        <v>11</v>
      </c>
      <c r="H20" s="5"/>
      <c r="I20" s="5">
        <v>14</v>
      </c>
      <c r="J20" s="9">
        <f t="shared" si="1"/>
        <v>8.5</v>
      </c>
    </row>
    <row r="21" spans="1:10" s="2" customFormat="1" ht="16.5">
      <c r="A21" s="5">
        <v>18</v>
      </c>
      <c r="B21" s="7" t="s">
        <v>114</v>
      </c>
      <c r="C21" s="5">
        <v>15</v>
      </c>
      <c r="D21" s="5">
        <v>15</v>
      </c>
      <c r="E21" s="9">
        <f t="shared" si="0"/>
        <v>15</v>
      </c>
      <c r="F21" s="9">
        <v>15</v>
      </c>
      <c r="G21" s="5">
        <v>10</v>
      </c>
      <c r="H21" s="5">
        <v>12</v>
      </c>
      <c r="I21" s="5">
        <v>15</v>
      </c>
      <c r="J21" s="9">
        <f t="shared" si="1"/>
        <v>13</v>
      </c>
    </row>
    <row r="22" spans="1:10" s="2" customFormat="1" ht="16.5">
      <c r="A22" s="5">
        <v>19</v>
      </c>
      <c r="B22" s="7" t="s">
        <v>115</v>
      </c>
      <c r="C22" s="5">
        <v>10</v>
      </c>
      <c r="D22" s="5">
        <v>13</v>
      </c>
      <c r="E22" s="9">
        <f t="shared" si="0"/>
        <v>11.5</v>
      </c>
      <c r="F22" s="9">
        <v>11</v>
      </c>
      <c r="G22" s="5">
        <v>10</v>
      </c>
      <c r="H22" s="5">
        <v>8</v>
      </c>
      <c r="I22" s="5">
        <v>12</v>
      </c>
      <c r="J22" s="9">
        <f t="shared" si="1"/>
        <v>10.25</v>
      </c>
    </row>
    <row r="23" spans="1:10" s="2" customFormat="1" ht="16.5">
      <c r="A23" s="5">
        <v>21</v>
      </c>
      <c r="B23" s="7" t="s">
        <v>116</v>
      </c>
      <c r="C23" s="5">
        <v>15</v>
      </c>
      <c r="D23" s="5">
        <v>15</v>
      </c>
      <c r="E23" s="9">
        <f t="shared" si="0"/>
        <v>15</v>
      </c>
      <c r="F23" s="9">
        <v>13</v>
      </c>
      <c r="G23" s="5">
        <v>15</v>
      </c>
      <c r="H23" s="5"/>
      <c r="I23" s="5">
        <v>16</v>
      </c>
      <c r="J23" s="9">
        <f t="shared" si="1"/>
        <v>11</v>
      </c>
    </row>
    <row r="24" spans="1:10" s="2" customFormat="1" ht="16.5">
      <c r="A24" s="5">
        <v>22</v>
      </c>
      <c r="B24" s="7" t="s">
        <v>117</v>
      </c>
      <c r="C24" s="8" t="s">
        <v>88</v>
      </c>
      <c r="D24" s="5">
        <v>4</v>
      </c>
      <c r="E24" s="9">
        <f t="shared" si="0"/>
        <v>4</v>
      </c>
      <c r="F24" s="9">
        <v>3</v>
      </c>
      <c r="G24" s="5">
        <v>11</v>
      </c>
      <c r="H24" s="5"/>
      <c r="I24" s="5"/>
      <c r="J24" s="9">
        <f t="shared" si="1"/>
        <v>3.5</v>
      </c>
    </row>
    <row r="25" spans="1:10" s="2" customFormat="1" ht="16.5">
      <c r="A25" s="5">
        <v>23</v>
      </c>
      <c r="B25" s="6" t="s">
        <v>118</v>
      </c>
      <c r="C25" s="5">
        <v>15</v>
      </c>
      <c r="D25" s="5">
        <v>14</v>
      </c>
      <c r="E25" s="9">
        <f t="shared" si="0"/>
        <v>14.5</v>
      </c>
      <c r="F25" s="9">
        <v>13</v>
      </c>
      <c r="G25" s="5">
        <v>11</v>
      </c>
      <c r="H25" s="5"/>
      <c r="I25" s="5">
        <v>14</v>
      </c>
      <c r="J25" s="9">
        <f t="shared" si="1"/>
        <v>9.5</v>
      </c>
    </row>
    <row r="26" spans="1:10" s="2" customFormat="1" ht="16.5">
      <c r="A26" s="5">
        <v>24</v>
      </c>
      <c r="B26" s="6" t="s">
        <v>119</v>
      </c>
      <c r="C26" s="5">
        <v>8</v>
      </c>
      <c r="D26" s="5">
        <v>9</v>
      </c>
      <c r="E26" s="9">
        <f t="shared" si="0"/>
        <v>8.5</v>
      </c>
      <c r="F26" s="9">
        <v>13</v>
      </c>
      <c r="G26" s="8" t="s">
        <v>88</v>
      </c>
      <c r="H26" s="5">
        <v>8</v>
      </c>
      <c r="I26" s="5">
        <v>15</v>
      </c>
      <c r="J26" s="9">
        <f t="shared" si="1"/>
        <v>9</v>
      </c>
    </row>
    <row r="27" spans="1:10" s="2" customFormat="1" ht="16.5">
      <c r="A27" s="5">
        <v>25</v>
      </c>
      <c r="B27" s="6" t="s">
        <v>120</v>
      </c>
      <c r="C27" s="5">
        <v>15</v>
      </c>
      <c r="D27" s="5">
        <v>9</v>
      </c>
      <c r="E27" s="9">
        <f t="shared" si="0"/>
        <v>12</v>
      </c>
      <c r="F27" s="9">
        <v>14</v>
      </c>
      <c r="G27" s="5">
        <v>10</v>
      </c>
      <c r="H27" s="5">
        <v>8</v>
      </c>
      <c r="I27" s="5"/>
      <c r="J27" s="9">
        <f t="shared" si="1"/>
        <v>8</v>
      </c>
    </row>
    <row r="28" spans="1:10" s="2" customFormat="1" ht="16.5">
      <c r="A28" s="5">
        <v>26</v>
      </c>
      <c r="B28" s="6" t="s">
        <v>121</v>
      </c>
      <c r="C28" s="5">
        <v>11</v>
      </c>
      <c r="D28" s="5">
        <v>14</v>
      </c>
      <c r="E28" s="9">
        <f t="shared" si="0"/>
        <v>12.5</v>
      </c>
      <c r="F28" s="9">
        <v>14</v>
      </c>
      <c r="G28" s="5">
        <v>15</v>
      </c>
      <c r="H28" s="5"/>
      <c r="I28" s="5">
        <v>15</v>
      </c>
      <c r="J28" s="9">
        <f t="shared" si="1"/>
        <v>11</v>
      </c>
    </row>
    <row r="29" spans="1:10" s="2" customFormat="1" ht="16.5">
      <c r="A29" s="5">
        <v>27</v>
      </c>
      <c r="B29" s="6" t="s">
        <v>122</v>
      </c>
      <c r="C29" s="5">
        <v>15</v>
      </c>
      <c r="D29" s="5">
        <v>16</v>
      </c>
      <c r="E29" s="9">
        <f t="shared" si="0"/>
        <v>15.5</v>
      </c>
      <c r="F29" s="9">
        <v>14</v>
      </c>
      <c r="G29" s="5">
        <v>16</v>
      </c>
      <c r="H29" s="5">
        <v>15</v>
      </c>
      <c r="I29" s="5">
        <v>16</v>
      </c>
      <c r="J29" s="9">
        <f t="shared" si="1"/>
        <v>15.25</v>
      </c>
    </row>
    <row r="30" spans="1:10" s="2" customFormat="1" ht="16.5">
      <c r="A30" s="5">
        <v>28</v>
      </c>
      <c r="B30" s="6" t="s">
        <v>123</v>
      </c>
      <c r="C30" s="5">
        <v>14</v>
      </c>
      <c r="D30" s="5">
        <v>13</v>
      </c>
      <c r="E30" s="9">
        <f t="shared" si="0"/>
        <v>13.5</v>
      </c>
      <c r="F30" s="9">
        <v>13</v>
      </c>
      <c r="G30" s="5">
        <v>16</v>
      </c>
      <c r="H30" s="5">
        <v>15</v>
      </c>
      <c r="I30" s="5"/>
      <c r="J30" s="9">
        <f t="shared" si="1"/>
        <v>11</v>
      </c>
    </row>
    <row r="31" spans="1:10" s="2" customFormat="1" ht="16.5">
      <c r="A31" s="5">
        <v>29</v>
      </c>
      <c r="B31" s="6" t="s">
        <v>124</v>
      </c>
      <c r="C31" s="5">
        <v>13</v>
      </c>
      <c r="D31" s="5">
        <v>15</v>
      </c>
      <c r="E31" s="9">
        <f t="shared" si="0"/>
        <v>14</v>
      </c>
      <c r="F31" s="55" t="s">
        <v>88</v>
      </c>
      <c r="G31" s="5">
        <v>9</v>
      </c>
      <c r="H31" s="5">
        <v>0</v>
      </c>
      <c r="I31" s="5">
        <v>12</v>
      </c>
      <c r="J31" s="9">
        <f t="shared" si="1"/>
        <v>5.25</v>
      </c>
    </row>
    <row r="32" spans="1:10" s="2" customFormat="1" ht="16.5">
      <c r="A32" s="5">
        <v>30</v>
      </c>
      <c r="B32" s="6" t="s">
        <v>125</v>
      </c>
      <c r="C32" s="5">
        <v>14</v>
      </c>
      <c r="D32" s="5">
        <v>15</v>
      </c>
      <c r="E32" s="9">
        <f t="shared" si="0"/>
        <v>14.5</v>
      </c>
      <c r="F32" s="9">
        <v>13</v>
      </c>
      <c r="G32" s="8" t="s">
        <v>88</v>
      </c>
      <c r="H32" s="5"/>
      <c r="I32" s="5">
        <v>15</v>
      </c>
      <c r="J32" s="9">
        <f t="shared" si="1"/>
        <v>7</v>
      </c>
    </row>
    <row r="33" spans="1:10" s="2" customFormat="1" ht="16.5">
      <c r="A33" s="5">
        <v>31</v>
      </c>
      <c r="B33" s="6" t="s">
        <v>126</v>
      </c>
      <c r="C33" s="5">
        <v>12</v>
      </c>
      <c r="D33" s="5">
        <v>14</v>
      </c>
      <c r="E33" s="9">
        <f t="shared" si="0"/>
        <v>13</v>
      </c>
      <c r="F33" s="9">
        <v>13</v>
      </c>
      <c r="G33" s="5">
        <v>12</v>
      </c>
      <c r="H33" s="5">
        <v>13</v>
      </c>
      <c r="I33" s="5">
        <v>15</v>
      </c>
      <c r="J33" s="9">
        <f t="shared" si="1"/>
        <v>13.25</v>
      </c>
    </row>
    <row r="34" spans="1:10" s="2" customFormat="1" ht="16.5">
      <c r="A34" s="5">
        <v>32</v>
      </c>
      <c r="B34" s="6" t="s">
        <v>127</v>
      </c>
      <c r="C34" s="5">
        <v>13</v>
      </c>
      <c r="D34" s="5">
        <v>11</v>
      </c>
      <c r="E34" s="9">
        <f t="shared" si="0"/>
        <v>12</v>
      </c>
      <c r="F34" s="9">
        <v>13</v>
      </c>
      <c r="G34" s="5">
        <v>12</v>
      </c>
      <c r="H34" s="5"/>
      <c r="I34" s="5">
        <v>11</v>
      </c>
      <c r="J34" s="9">
        <f t="shared" si="1"/>
        <v>9</v>
      </c>
    </row>
    <row r="35" spans="1:10" s="2" customFormat="1" ht="16.5">
      <c r="A35" s="5">
        <v>33</v>
      </c>
      <c r="B35" s="6" t="s">
        <v>128</v>
      </c>
      <c r="C35" s="5">
        <v>13</v>
      </c>
      <c r="D35" s="5">
        <v>15</v>
      </c>
      <c r="E35" s="9">
        <f t="shared" si="0"/>
        <v>14</v>
      </c>
      <c r="F35" s="9">
        <v>14</v>
      </c>
      <c r="G35" s="5">
        <v>15</v>
      </c>
      <c r="H35" s="5">
        <v>13</v>
      </c>
      <c r="I35" s="5">
        <v>16</v>
      </c>
      <c r="J35" s="9">
        <f t="shared" si="1"/>
        <v>14.5</v>
      </c>
    </row>
    <row r="36" spans="1:10" s="2" customFormat="1" ht="16.5">
      <c r="A36" s="5">
        <v>34</v>
      </c>
      <c r="B36" s="6" t="s">
        <v>129</v>
      </c>
      <c r="C36" s="5">
        <v>14</v>
      </c>
      <c r="D36" s="5">
        <v>15</v>
      </c>
      <c r="E36" s="9">
        <f t="shared" si="0"/>
        <v>14.5</v>
      </c>
      <c r="F36" s="9">
        <v>13</v>
      </c>
      <c r="G36" s="5">
        <v>15</v>
      </c>
      <c r="H36" s="5">
        <v>11</v>
      </c>
      <c r="I36" s="5">
        <v>15</v>
      </c>
      <c r="J36" s="9">
        <f t="shared" si="1"/>
        <v>13.5</v>
      </c>
    </row>
    <row r="37" spans="1:10" s="2" customFormat="1" ht="16.5">
      <c r="A37" s="5">
        <v>35</v>
      </c>
      <c r="B37" s="6" t="s">
        <v>130</v>
      </c>
      <c r="C37" s="5">
        <v>14</v>
      </c>
      <c r="D37" s="5">
        <v>15</v>
      </c>
      <c r="E37" s="9">
        <f t="shared" si="0"/>
        <v>14.5</v>
      </c>
      <c r="F37" s="9">
        <v>14</v>
      </c>
      <c r="G37" s="5">
        <v>14</v>
      </c>
      <c r="H37" s="5">
        <v>14</v>
      </c>
      <c r="I37" s="5">
        <v>16</v>
      </c>
      <c r="J37" s="9">
        <f t="shared" si="1"/>
        <v>14.5</v>
      </c>
    </row>
    <row r="38" spans="1:10" s="2" customFormat="1" ht="16.5">
      <c r="A38" s="5">
        <v>36</v>
      </c>
      <c r="B38" s="6" t="s">
        <v>131</v>
      </c>
      <c r="C38" s="5">
        <v>12</v>
      </c>
      <c r="D38" s="5">
        <v>13</v>
      </c>
      <c r="E38" s="9">
        <f t="shared" si="0"/>
        <v>12.5</v>
      </c>
      <c r="F38" s="9">
        <v>14</v>
      </c>
      <c r="G38" s="5">
        <v>15</v>
      </c>
      <c r="H38" s="5"/>
      <c r="I38" s="5">
        <v>13</v>
      </c>
      <c r="J38" s="9">
        <f t="shared" si="1"/>
        <v>10.5</v>
      </c>
    </row>
    <row r="39" spans="1:10" s="2" customFormat="1" ht="16.5">
      <c r="A39" s="127" t="s">
        <v>132</v>
      </c>
      <c r="B39" s="127"/>
      <c r="C39" s="9">
        <f>AVERAGE(C6:C38)</f>
        <v>13</v>
      </c>
      <c r="D39" s="9">
        <f>AVERAGE(D6:D38)</f>
        <v>13.0625</v>
      </c>
      <c r="E39" s="9">
        <f>AVERAGE(E6:E38)</f>
        <v>12.5</v>
      </c>
      <c r="F39" s="9">
        <f>AVERAGE(F6:F38)</f>
        <v>13.066666666666666</v>
      </c>
      <c r="G39" s="9">
        <f>AVERAGE(G6:G38)</f>
        <v>13.275862068965518</v>
      </c>
      <c r="H39" s="5"/>
      <c r="I39" s="5"/>
      <c r="J39" s="5"/>
    </row>
    <row r="40" s="2" customFormat="1" ht="16.5"/>
    <row r="41" s="2" customFormat="1" ht="16.5"/>
    <row r="42" s="2" customFormat="1" ht="16.5"/>
    <row r="43" s="2" customFormat="1" ht="16.5"/>
    <row r="44" s="2" customFormat="1" ht="16.5"/>
    <row r="45" s="2" customFormat="1" ht="16.5"/>
    <row r="46" s="2" customFormat="1" ht="16.5"/>
    <row r="47" s="2" customFormat="1" ht="16.5"/>
    <row r="48" s="2" customFormat="1" ht="16.5"/>
    <row r="49" s="2" customFormat="1" ht="16.5"/>
    <row r="50" s="2" customFormat="1" ht="16.5"/>
    <row r="51" s="2" customFormat="1" ht="16.5"/>
    <row r="52" s="2" customFormat="1" ht="16.5"/>
    <row r="53" s="2" customFormat="1" ht="16.5"/>
    <row r="54" s="2" customFormat="1" ht="16.5"/>
    <row r="55" s="2" customFormat="1" ht="16.5"/>
    <row r="56" s="2" customFormat="1" ht="16.5"/>
    <row r="57" s="2" customFormat="1" ht="16.5"/>
    <row r="58" s="2" customFormat="1" ht="16.5"/>
    <row r="59" s="2" customFormat="1" ht="16.5"/>
    <row r="60" s="2" customFormat="1" ht="16.5"/>
    <row r="61" s="2" customFormat="1" ht="16.5"/>
    <row r="62" s="2" customFormat="1" ht="16.5"/>
    <row r="63" s="2" customFormat="1" ht="16.5"/>
    <row r="64" s="2" customFormat="1" ht="16.5"/>
  </sheetData>
  <mergeCells count="1">
    <mergeCell ref="A39:B39"/>
  </mergeCells>
  <printOptions/>
  <pageMargins left="0.15748031496062992" right="0.15748031496062992" top="0.1968503937007874" bottom="0.1968503937007874" header="0" footer="0.5118110236220472"/>
  <pageSetup horizontalDpi="600" verticalDpi="600" orientation="portrait" paperSize="9" r:id="rId1"/>
  <headerFooter alignWithMargins="0">
    <oddHeader>&amp;R&amp;"Times New Roman,標準"&amp;D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3">
      <selection activeCell="D38" sqref="D6:D38"/>
    </sheetView>
  </sheetViews>
  <sheetFormatPr defaultColWidth="9.00390625" defaultRowHeight="16.5"/>
  <cols>
    <col min="1" max="1" width="4.00390625" style="4" customWidth="1"/>
    <col min="3" max="3" width="10.00390625" style="0" customWidth="1"/>
    <col min="4" max="4" width="10.125" style="0" customWidth="1"/>
  </cols>
  <sheetData>
    <row r="1" spans="1:3" ht="19.5">
      <c r="A1" s="3" t="s">
        <v>136</v>
      </c>
      <c r="B1" s="1"/>
      <c r="C1" s="1"/>
    </row>
    <row r="2" spans="1:3" ht="19.5">
      <c r="A2" s="3" t="s">
        <v>157</v>
      </c>
      <c r="B2" s="1"/>
      <c r="C2" s="1"/>
    </row>
    <row r="3" spans="1:3" ht="19.5">
      <c r="A3" s="3" t="s">
        <v>44</v>
      </c>
      <c r="B3" s="1"/>
      <c r="C3" s="1"/>
    </row>
    <row r="4" spans="1:3" ht="19.5">
      <c r="A4" s="3" t="s">
        <v>45</v>
      </c>
      <c r="B4" s="1"/>
      <c r="C4" s="1"/>
    </row>
    <row r="5" spans="1:6" s="14" customFormat="1" ht="47.25">
      <c r="A5" s="11"/>
      <c r="B5" s="12"/>
      <c r="C5" s="10" t="s">
        <v>156</v>
      </c>
      <c r="D5" s="10" t="s">
        <v>231</v>
      </c>
      <c r="E5" s="13"/>
      <c r="F5" s="13"/>
    </row>
    <row r="6" spans="1:6" s="2" customFormat="1" ht="16.5">
      <c r="A6" s="5">
        <v>1</v>
      </c>
      <c r="B6" s="6" t="s">
        <v>137</v>
      </c>
      <c r="C6" s="5">
        <v>14</v>
      </c>
      <c r="D6" s="5">
        <v>0</v>
      </c>
      <c r="E6" s="5"/>
      <c r="F6" s="5"/>
    </row>
    <row r="7" spans="1:6" s="2" customFormat="1" ht="16.5">
      <c r="A7" s="5">
        <v>2</v>
      </c>
      <c r="B7" s="6" t="s">
        <v>138</v>
      </c>
      <c r="C7" s="5">
        <v>15</v>
      </c>
      <c r="D7" s="5">
        <v>18</v>
      </c>
      <c r="E7" s="5"/>
      <c r="F7" s="5"/>
    </row>
    <row r="8" spans="1:6" s="2" customFormat="1" ht="16.5">
      <c r="A8" s="5">
        <v>3</v>
      </c>
      <c r="B8" s="6" t="s">
        <v>139</v>
      </c>
      <c r="C8" s="5">
        <v>17</v>
      </c>
      <c r="D8" s="5">
        <v>18</v>
      </c>
      <c r="E8" s="5"/>
      <c r="F8" s="5"/>
    </row>
    <row r="9" spans="1:6" s="2" customFormat="1" ht="16.5">
      <c r="A9" s="5">
        <v>5</v>
      </c>
      <c r="B9" s="6" t="s">
        <v>140</v>
      </c>
      <c r="C9" s="8">
        <v>15</v>
      </c>
      <c r="D9" s="5">
        <v>19</v>
      </c>
      <c r="E9" s="5"/>
      <c r="F9" s="5"/>
    </row>
    <row r="10" spans="1:6" s="2" customFormat="1" ht="16.5">
      <c r="A10" s="5">
        <v>6</v>
      </c>
      <c r="B10" s="6" t="s">
        <v>50</v>
      </c>
      <c r="C10" s="5">
        <v>12</v>
      </c>
      <c r="D10" s="5">
        <v>13</v>
      </c>
      <c r="E10" s="5"/>
      <c r="F10" s="5"/>
    </row>
    <row r="11" spans="1:6" s="2" customFormat="1" ht="16.5">
      <c r="A11" s="5">
        <v>7</v>
      </c>
      <c r="B11" s="7" t="s">
        <v>51</v>
      </c>
      <c r="C11" s="5">
        <v>18</v>
      </c>
      <c r="D11" s="5">
        <v>0</v>
      </c>
      <c r="E11" s="5"/>
      <c r="F11" s="5"/>
    </row>
    <row r="12" spans="1:6" s="2" customFormat="1" ht="16.5">
      <c r="A12" s="5">
        <v>8</v>
      </c>
      <c r="B12" s="7" t="s">
        <v>52</v>
      </c>
      <c r="C12" s="5">
        <v>11</v>
      </c>
      <c r="D12" s="5">
        <v>0</v>
      </c>
      <c r="E12" s="5"/>
      <c r="F12" s="5"/>
    </row>
    <row r="13" spans="1:6" s="2" customFormat="1" ht="16.5">
      <c r="A13" s="5">
        <v>9</v>
      </c>
      <c r="B13" s="7" t="s">
        <v>53</v>
      </c>
      <c r="C13" s="5">
        <v>12</v>
      </c>
      <c r="D13" s="5">
        <v>12</v>
      </c>
      <c r="E13" s="5"/>
      <c r="F13" s="5"/>
    </row>
    <row r="14" spans="1:6" s="2" customFormat="1" ht="16.5">
      <c r="A14" s="5">
        <v>10</v>
      </c>
      <c r="B14" s="7" t="s">
        <v>54</v>
      </c>
      <c r="C14" s="5">
        <v>18</v>
      </c>
      <c r="D14" s="5">
        <v>17</v>
      </c>
      <c r="E14" s="5"/>
      <c r="F14" s="5"/>
    </row>
    <row r="15" spans="1:6" s="2" customFormat="1" ht="16.5">
      <c r="A15" s="5">
        <v>12</v>
      </c>
      <c r="B15" s="7" t="s">
        <v>55</v>
      </c>
      <c r="C15" s="5">
        <v>11</v>
      </c>
      <c r="D15" s="5">
        <v>0</v>
      </c>
      <c r="E15" s="5"/>
      <c r="F15" s="5"/>
    </row>
    <row r="16" spans="1:6" s="2" customFormat="1" ht="16.5">
      <c r="A16" s="5">
        <v>13</v>
      </c>
      <c r="B16" s="7" t="s">
        <v>56</v>
      </c>
      <c r="C16" s="5">
        <v>13</v>
      </c>
      <c r="D16" s="5">
        <v>15</v>
      </c>
      <c r="E16" s="5"/>
      <c r="F16" s="5"/>
    </row>
    <row r="17" spans="1:6" s="2" customFormat="1" ht="16.5">
      <c r="A17" s="5">
        <v>14</v>
      </c>
      <c r="B17" s="7" t="s">
        <v>57</v>
      </c>
      <c r="C17" s="5">
        <v>12</v>
      </c>
      <c r="D17" s="5">
        <v>12</v>
      </c>
      <c r="E17" s="5"/>
      <c r="F17" s="5"/>
    </row>
    <row r="18" spans="1:6" s="2" customFormat="1" ht="16.5">
      <c r="A18" s="5">
        <v>15</v>
      </c>
      <c r="B18" s="7" t="s">
        <v>141</v>
      </c>
      <c r="C18" s="8">
        <v>0</v>
      </c>
      <c r="D18" s="5">
        <v>0</v>
      </c>
      <c r="E18" s="5"/>
      <c r="F18" s="5"/>
    </row>
    <row r="19" spans="1:6" s="2" customFormat="1" ht="16.5">
      <c r="A19" s="5">
        <v>16</v>
      </c>
      <c r="B19" s="7" t="s">
        <v>142</v>
      </c>
      <c r="C19" s="5">
        <v>11</v>
      </c>
      <c r="D19" s="5">
        <v>0</v>
      </c>
      <c r="E19" s="5"/>
      <c r="F19" s="5"/>
    </row>
    <row r="20" spans="1:6" s="2" customFormat="1" ht="16.5">
      <c r="A20" s="5">
        <v>17</v>
      </c>
      <c r="B20" s="7" t="s">
        <v>143</v>
      </c>
      <c r="C20" s="5">
        <v>12</v>
      </c>
      <c r="D20" s="5">
        <v>0</v>
      </c>
      <c r="E20" s="5"/>
      <c r="F20" s="5"/>
    </row>
    <row r="21" spans="1:6" s="2" customFormat="1" ht="16.5">
      <c r="A21" s="5">
        <v>18</v>
      </c>
      <c r="B21" s="7" t="s">
        <v>144</v>
      </c>
      <c r="C21" s="5">
        <v>15</v>
      </c>
      <c r="D21" s="5">
        <v>13</v>
      </c>
      <c r="E21" s="5"/>
      <c r="F21" s="5"/>
    </row>
    <row r="22" spans="1:6" s="2" customFormat="1" ht="16.5">
      <c r="A22" s="5">
        <v>19</v>
      </c>
      <c r="B22" s="7" t="s">
        <v>145</v>
      </c>
      <c r="C22" s="5">
        <v>11</v>
      </c>
      <c r="D22" s="5">
        <v>13</v>
      </c>
      <c r="E22" s="5"/>
      <c r="F22" s="5"/>
    </row>
    <row r="23" spans="1:6" s="2" customFormat="1" ht="16.5">
      <c r="A23" s="5">
        <v>21</v>
      </c>
      <c r="B23" s="7" t="s">
        <v>64</v>
      </c>
      <c r="C23" s="8">
        <v>14</v>
      </c>
      <c r="D23" s="5">
        <v>0</v>
      </c>
      <c r="E23" s="5"/>
      <c r="F23" s="5"/>
    </row>
    <row r="24" spans="1:6" s="2" customFormat="1" ht="16.5">
      <c r="A24" s="5">
        <v>22</v>
      </c>
      <c r="B24" s="7" t="s">
        <v>65</v>
      </c>
      <c r="C24" s="8">
        <v>0</v>
      </c>
      <c r="D24" s="5">
        <v>13</v>
      </c>
      <c r="E24" s="5"/>
      <c r="F24" s="5"/>
    </row>
    <row r="25" spans="1:6" s="2" customFormat="1" ht="16.5">
      <c r="A25" s="5">
        <v>23</v>
      </c>
      <c r="B25" s="6" t="s">
        <v>146</v>
      </c>
      <c r="C25" s="5">
        <v>12</v>
      </c>
      <c r="D25" s="5">
        <v>12</v>
      </c>
      <c r="E25" s="5"/>
      <c r="F25" s="5"/>
    </row>
    <row r="26" spans="1:6" s="2" customFormat="1" ht="16.5">
      <c r="A26" s="5">
        <v>24</v>
      </c>
      <c r="B26" s="6" t="s">
        <v>147</v>
      </c>
      <c r="C26" s="5">
        <v>13</v>
      </c>
      <c r="D26" s="5">
        <v>0</v>
      </c>
      <c r="E26" s="5"/>
      <c r="F26" s="5"/>
    </row>
    <row r="27" spans="1:6" s="2" customFormat="1" ht="16.5">
      <c r="A27" s="5">
        <v>25</v>
      </c>
      <c r="B27" s="6" t="s">
        <v>148</v>
      </c>
      <c r="C27" s="5">
        <v>17</v>
      </c>
      <c r="D27" s="5">
        <v>13</v>
      </c>
      <c r="E27" s="5"/>
      <c r="F27" s="5"/>
    </row>
    <row r="28" spans="1:6" s="2" customFormat="1" ht="16.5">
      <c r="A28" s="5">
        <v>26</v>
      </c>
      <c r="B28" s="6" t="s">
        <v>149</v>
      </c>
      <c r="C28" s="5">
        <v>13</v>
      </c>
      <c r="D28" s="5">
        <v>0</v>
      </c>
      <c r="E28" s="5"/>
      <c r="F28" s="5"/>
    </row>
    <row r="29" spans="1:6" s="2" customFormat="1" ht="16.5">
      <c r="A29" s="5">
        <v>27</v>
      </c>
      <c r="B29" s="6" t="s">
        <v>150</v>
      </c>
      <c r="C29" s="5">
        <v>12</v>
      </c>
      <c r="D29" s="5">
        <v>13</v>
      </c>
      <c r="E29" s="5"/>
      <c r="F29" s="5"/>
    </row>
    <row r="30" spans="1:6" s="2" customFormat="1" ht="16.5">
      <c r="A30" s="5">
        <v>28</v>
      </c>
      <c r="B30" s="6" t="s">
        <v>71</v>
      </c>
      <c r="C30" s="5">
        <v>12</v>
      </c>
      <c r="D30" s="5">
        <v>13</v>
      </c>
      <c r="E30" s="5"/>
      <c r="F30" s="5"/>
    </row>
    <row r="31" spans="1:6" s="2" customFormat="1" ht="16.5">
      <c r="A31" s="5">
        <v>29</v>
      </c>
      <c r="B31" s="6" t="s">
        <v>72</v>
      </c>
      <c r="C31" s="5">
        <v>13</v>
      </c>
      <c r="D31" s="5">
        <v>0</v>
      </c>
      <c r="E31" s="5"/>
      <c r="F31" s="5"/>
    </row>
    <row r="32" spans="1:6" s="2" customFormat="1" ht="16.5">
      <c r="A32" s="5">
        <v>30</v>
      </c>
      <c r="B32" s="6" t="s">
        <v>73</v>
      </c>
      <c r="C32" s="5">
        <v>12</v>
      </c>
      <c r="D32" s="5">
        <v>0</v>
      </c>
      <c r="E32" s="5"/>
      <c r="F32" s="5"/>
    </row>
    <row r="33" spans="1:6" s="2" customFormat="1" ht="16.5">
      <c r="A33" s="5">
        <v>31</v>
      </c>
      <c r="B33" s="6" t="s">
        <v>74</v>
      </c>
      <c r="C33" s="5">
        <v>11</v>
      </c>
      <c r="D33" s="5">
        <v>0</v>
      </c>
      <c r="E33" s="5"/>
      <c r="F33" s="5"/>
    </row>
    <row r="34" spans="1:6" s="2" customFormat="1" ht="16.5">
      <c r="A34" s="5">
        <v>32</v>
      </c>
      <c r="B34" s="6" t="s">
        <v>75</v>
      </c>
      <c r="C34" s="5">
        <v>13</v>
      </c>
      <c r="D34" s="5">
        <v>0</v>
      </c>
      <c r="E34" s="5"/>
      <c r="F34" s="5"/>
    </row>
    <row r="35" spans="1:6" s="2" customFormat="1" ht="16.5">
      <c r="A35" s="5">
        <v>33</v>
      </c>
      <c r="B35" s="6" t="s">
        <v>151</v>
      </c>
      <c r="C35" s="5">
        <v>16</v>
      </c>
      <c r="D35" s="5">
        <v>16</v>
      </c>
      <c r="E35" s="5"/>
      <c r="F35" s="5"/>
    </row>
    <row r="36" spans="1:6" s="2" customFormat="1" ht="16.5">
      <c r="A36" s="5">
        <v>34</v>
      </c>
      <c r="B36" s="6" t="s">
        <v>152</v>
      </c>
      <c r="C36" s="5">
        <v>13</v>
      </c>
      <c r="D36" s="5">
        <v>0</v>
      </c>
      <c r="E36" s="5"/>
      <c r="F36" s="5"/>
    </row>
    <row r="37" spans="1:6" s="2" customFormat="1" ht="16.5">
      <c r="A37" s="5">
        <v>35</v>
      </c>
      <c r="B37" s="6" t="s">
        <v>153</v>
      </c>
      <c r="C37" s="5">
        <v>13</v>
      </c>
      <c r="D37" s="5">
        <v>0</v>
      </c>
      <c r="E37" s="5"/>
      <c r="F37" s="5"/>
    </row>
    <row r="38" spans="1:6" s="2" customFormat="1" ht="16.5">
      <c r="A38" s="5">
        <v>36</v>
      </c>
      <c r="B38" s="6" t="s">
        <v>154</v>
      </c>
      <c r="C38" s="5">
        <v>13</v>
      </c>
      <c r="D38" s="5">
        <v>13</v>
      </c>
      <c r="E38" s="5"/>
      <c r="F38" s="5"/>
    </row>
    <row r="39" spans="1:6" s="2" customFormat="1" ht="16.5">
      <c r="A39" s="127" t="s">
        <v>155</v>
      </c>
      <c r="B39" s="127"/>
      <c r="C39" s="9"/>
      <c r="D39" s="5"/>
      <c r="E39" s="5"/>
      <c r="F39" s="5"/>
    </row>
    <row r="40" s="2" customFormat="1" ht="16.5"/>
    <row r="41" s="2" customFormat="1" ht="16.5"/>
    <row r="42" s="2" customFormat="1" ht="16.5"/>
    <row r="43" s="2" customFormat="1" ht="16.5"/>
    <row r="44" s="2" customFormat="1" ht="16.5"/>
    <row r="45" s="2" customFormat="1" ht="16.5"/>
    <row r="46" s="2" customFormat="1" ht="16.5"/>
    <row r="47" s="2" customFormat="1" ht="16.5"/>
    <row r="48" s="2" customFormat="1" ht="16.5"/>
    <row r="49" s="2" customFormat="1" ht="16.5"/>
    <row r="50" s="2" customFormat="1" ht="16.5"/>
    <row r="51" s="2" customFormat="1" ht="16.5"/>
    <row r="52" s="2" customFormat="1" ht="16.5"/>
    <row r="53" s="2" customFormat="1" ht="16.5"/>
    <row r="54" s="2" customFormat="1" ht="16.5"/>
    <row r="55" s="2" customFormat="1" ht="16.5"/>
    <row r="56" s="2" customFormat="1" ht="16.5"/>
    <row r="57" s="2" customFormat="1" ht="16.5"/>
    <row r="58" s="2" customFormat="1" ht="16.5"/>
    <row r="59" s="2" customFormat="1" ht="16.5"/>
    <row r="60" s="2" customFormat="1" ht="16.5"/>
    <row r="61" s="2" customFormat="1" ht="16.5"/>
    <row r="62" s="2" customFormat="1" ht="16.5"/>
    <row r="63" s="2" customFormat="1" ht="16.5"/>
    <row r="64" s="2" customFormat="1" ht="16.5"/>
  </sheetData>
  <mergeCells count="1">
    <mergeCell ref="A39:B39"/>
  </mergeCells>
  <printOptions/>
  <pageMargins left="0.15748031496062992" right="0.15748031496062992" top="0.1968503937007874" bottom="0.1968503937007874" header="0" footer="0.5118110236220472"/>
  <pageSetup horizontalDpi="600" verticalDpi="600" orientation="portrait" paperSize="9" r:id="rId1"/>
  <headerFooter alignWithMargins="0">
    <oddHeader>&amp;R&amp;"Times New Roman,標準"&amp;D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預設</dc:creator>
  <cp:keywords/>
  <dc:description/>
  <cp:lastModifiedBy>aaa</cp:lastModifiedBy>
  <cp:lastPrinted>2008-06-20T08:38:09Z</cp:lastPrinted>
  <dcterms:created xsi:type="dcterms:W3CDTF">2007-09-08T04:11:12Z</dcterms:created>
  <dcterms:modified xsi:type="dcterms:W3CDTF">2008-06-20T08:41:06Z</dcterms:modified>
  <cp:category/>
  <cp:version/>
  <cp:contentType/>
  <cp:contentStatus/>
</cp:coreProperties>
</file>